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גיליון1" sheetId="1" r:id="rId1"/>
    <sheet name="גיליון2" sheetId="2" r:id="rId2"/>
    <sheet name="גיליון3" sheetId="3" r:id="rId3"/>
  </sheets>
  <definedNames>
    <definedName name="מודד_מנדט">גיליון1!$N$8</definedName>
  </definedNames>
  <calcPr calcId="125725"/>
</workbook>
</file>

<file path=xl/calcChain.xml><?xml version="1.0" encoding="utf-8"?>
<calcChain xmlns="http://schemas.openxmlformats.org/spreadsheetml/2006/main">
  <c r="E54" i="1"/>
  <c r="E55"/>
  <c r="V32"/>
  <c r="AC68"/>
  <c r="AC67"/>
  <c r="AA69"/>
  <c r="U22"/>
  <c r="U21"/>
  <c r="U23"/>
  <c r="U20"/>
  <c r="U31"/>
  <c r="U30"/>
  <c r="U29"/>
  <c r="U28"/>
  <c r="U27"/>
  <c r="U26"/>
  <c r="U25"/>
  <c r="U24"/>
  <c r="T32"/>
  <c r="AC60"/>
  <c r="AC59"/>
  <c r="AA61"/>
  <c r="S23"/>
  <c r="S20"/>
  <c r="S25"/>
  <c r="S24"/>
  <c r="S31"/>
  <c r="S30"/>
  <c r="S29"/>
  <c r="S28"/>
  <c r="S27"/>
  <c r="S26"/>
  <c r="S22"/>
  <c r="S21"/>
  <c r="R32"/>
  <c r="P32"/>
  <c r="N32"/>
  <c r="L32"/>
  <c r="J32"/>
  <c r="G32"/>
  <c r="AC52"/>
  <c r="AC51"/>
  <c r="AB52"/>
  <c r="AB51"/>
  <c r="AA53"/>
  <c r="Q25"/>
  <c r="Q24"/>
  <c r="Q22"/>
  <c r="Q21"/>
  <c r="Q31"/>
  <c r="Q30"/>
  <c r="Q29"/>
  <c r="Q28"/>
  <c r="Q27"/>
  <c r="Q26"/>
  <c r="Q23"/>
  <c r="Q20"/>
  <c r="AC44"/>
  <c r="AC43"/>
  <c r="AA45"/>
  <c r="O22"/>
  <c r="O21"/>
  <c r="AC36"/>
  <c r="AC35"/>
  <c r="AA37"/>
  <c r="M30"/>
  <c r="O30" s="1"/>
  <c r="M22"/>
  <c r="K20"/>
  <c r="M20" s="1"/>
  <c r="O20" s="1"/>
  <c r="AC28"/>
  <c r="AC27"/>
  <c r="AA29"/>
  <c r="K31"/>
  <c r="M31" s="1"/>
  <c r="O31" s="1"/>
  <c r="K30"/>
  <c r="K28"/>
  <c r="M28" s="1"/>
  <c r="O28" s="1"/>
  <c r="K22"/>
  <c r="K21"/>
  <c r="M21" s="1"/>
  <c r="I21"/>
  <c r="AC20"/>
  <c r="AC19"/>
  <c r="AA21"/>
  <c r="I31"/>
  <c r="I30"/>
  <c r="I28"/>
  <c r="I22"/>
  <c r="I8"/>
  <c r="I29" s="1"/>
  <c r="I7"/>
  <c r="I6"/>
  <c r="I26" s="1"/>
  <c r="I5"/>
  <c r="K24" s="1"/>
  <c r="M24" s="1"/>
  <c r="O24" s="1"/>
  <c r="I4"/>
  <c r="I23" s="1"/>
  <c r="N9"/>
  <c r="N10" s="1"/>
  <c r="F30"/>
  <c r="N7"/>
  <c r="N8" s="1"/>
  <c r="H23" s="1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N6"/>
  <c r="F32"/>
  <c r="F31"/>
  <c r="F29"/>
  <c r="F28"/>
  <c r="F27"/>
  <c r="F26"/>
  <c r="F25"/>
  <c r="F24"/>
  <c r="F23"/>
  <c r="F22"/>
  <c r="F21"/>
  <c r="F20"/>
  <c r="O5"/>
  <c r="O4"/>
  <c r="O3"/>
  <c r="E52"/>
  <c r="I24" l="1"/>
  <c r="K27"/>
  <c r="M27" s="1"/>
  <c r="O27" s="1"/>
  <c r="I27"/>
  <c r="K23"/>
  <c r="M23" s="1"/>
  <c r="O23" s="1"/>
  <c r="K26"/>
  <c r="M26" s="1"/>
  <c r="O26" s="1"/>
  <c r="K29"/>
  <c r="M29"/>
  <c r="O29" s="1"/>
  <c r="I20"/>
  <c r="K25"/>
  <c r="M25" s="1"/>
  <c r="O25" s="1"/>
  <c r="I25"/>
  <c r="H24"/>
  <c r="H25"/>
  <c r="H20"/>
  <c r="H29"/>
  <c r="H21"/>
  <c r="H28"/>
  <c r="F52"/>
  <c r="H30"/>
  <c r="H26"/>
  <c r="H22"/>
  <c r="H31"/>
  <c r="H27"/>
</calcChain>
</file>

<file path=xl/sharedStrings.xml><?xml version="1.0" encoding="utf-8"?>
<sst xmlns="http://schemas.openxmlformats.org/spreadsheetml/2006/main" count="167" uniqueCount="92">
  <si>
    <t>חלוקת מושבי הכנסת ה19 לפי חוק בדר עופר</t>
  </si>
  <si>
    <t>מס':</t>
  </si>
  <si>
    <t>מפלגה:</t>
  </si>
  <si>
    <t>מספר קולות:</t>
  </si>
  <si>
    <t>הליכוד ביתנו</t>
  </si>
  <si>
    <t>יש עתיד</t>
  </si>
  <si>
    <t>העבודה</t>
  </si>
  <si>
    <t>הבית היהודי</t>
  </si>
  <si>
    <t>ש"ס</t>
  </si>
  <si>
    <t>יהדות התורה</t>
  </si>
  <si>
    <t>התנועה</t>
  </si>
  <si>
    <t>מרצ</t>
  </si>
  <si>
    <t>רע"ם-תע"ל</t>
  </si>
  <si>
    <t>חד"ש</t>
  </si>
  <si>
    <t>בל"ד</t>
  </si>
  <si>
    <t>קדימה</t>
  </si>
  <si>
    <t>עוצמה לישראל</t>
  </si>
  <si>
    <t>עם שלם</t>
  </si>
  <si>
    <t>עלה ירוק</t>
  </si>
  <si>
    <t>ארץ חדשה</t>
  </si>
  <si>
    <t>כח להשפיע</t>
  </si>
  <si>
    <t>הישראלים</t>
  </si>
  <si>
    <t>הירוקים</t>
  </si>
  <si>
    <t>גיל(גמלאים)</t>
  </si>
  <si>
    <t>חיים בכבוד</t>
  </si>
  <si>
    <t>דע"ם</t>
  </si>
  <si>
    <t>אחים אנחנו</t>
  </si>
  <si>
    <t>צדק חברתי</t>
  </si>
  <si>
    <t>כולנו חברים</t>
  </si>
  <si>
    <t>הפיראטים</t>
  </si>
  <si>
    <t>מפלגת כלכלה</t>
  </si>
  <si>
    <t>לידר</t>
  </si>
  <si>
    <t>מפלגת אור</t>
  </si>
  <si>
    <t>ברית עולם</t>
  </si>
  <si>
    <t>התקווה לשינוי</t>
  </si>
  <si>
    <t>מורשת אבות</t>
  </si>
  <si>
    <t>סה"כ</t>
  </si>
  <si>
    <t>מספר בעלי זכות בחירה:</t>
  </si>
  <si>
    <t>מספר המצביעים בפועל:</t>
  </si>
  <si>
    <t>מספר קולות כשרים:</t>
  </si>
  <si>
    <t>מספר קולות פסולים:</t>
  </si>
  <si>
    <t xml:space="preserve"> הקולות:</t>
  </si>
  <si>
    <t>אחוז מכלל</t>
  </si>
  <si>
    <t>אחוז החסימה 2 אחוז:</t>
  </si>
  <si>
    <t>מספר קולות של מפלגות שעברו אחוז החסימה:</t>
  </si>
  <si>
    <t>מודד למנדט (/120)</t>
  </si>
  <si>
    <t xml:space="preserve">חלוקת מנדטים </t>
  </si>
  <si>
    <t>ראשונית</t>
  </si>
  <si>
    <t>שאריות קולות לאחר</t>
  </si>
  <si>
    <t>חלוקה ראשונה</t>
  </si>
  <si>
    <t>מנדטים שחולקו בחלוקה הראשונה:</t>
  </si>
  <si>
    <t>נשאר לחלק:</t>
  </si>
  <si>
    <t>הסכמי עודפים:</t>
  </si>
  <si>
    <t>ליכוד ביתנו - בית יהודי</t>
  </si>
  <si>
    <t>ש"ס-יהדות התורה</t>
  </si>
  <si>
    <t>התנועה - מרצ</t>
  </si>
  <si>
    <t>העבודה - יש עתיד</t>
  </si>
  <si>
    <t>חד"ש - בל"ד</t>
  </si>
  <si>
    <t>מספר קולות משותף:</t>
  </si>
  <si>
    <t>מודד למנדט ראשון לפי</t>
  </si>
  <si>
    <t>חוק בדר עופר</t>
  </si>
  <si>
    <t>המודד הגבוה מסומן בירוק</t>
  </si>
  <si>
    <t>חישוב חלוקת מנדט ראשון בעודפים:</t>
  </si>
  <si>
    <t>חלוקה במודד רשימה בודדת</t>
  </si>
  <si>
    <t>חלוקת מנדט</t>
  </si>
  <si>
    <t>עודף ראשון</t>
  </si>
  <si>
    <t>חישוב חלוקת מנדט שני בעודפים:</t>
  </si>
  <si>
    <t>מודד משותף</t>
  </si>
  <si>
    <t>מנדטים</t>
  </si>
  <si>
    <t>מנדטים בחלוקה מחודשת</t>
  </si>
  <si>
    <t>עודף שני</t>
  </si>
  <si>
    <t>מודד למנדט שני לפי</t>
  </si>
  <si>
    <t>חישוב חלוקת מנדט שלישי בעודפים:</t>
  </si>
  <si>
    <t>חישוב חלוקת מנדט רביעי בעודפים:</t>
  </si>
  <si>
    <t>מודד למנדט שלישי לפי</t>
  </si>
  <si>
    <t>עודף שלישי</t>
  </si>
  <si>
    <t>מודד למנדט רביעי לפי</t>
  </si>
  <si>
    <t>עודף רביעי</t>
  </si>
  <si>
    <t>מודד למנדט חמישי לפי</t>
  </si>
  <si>
    <t>עודף חמישי</t>
  </si>
  <si>
    <t>חישוב חלוקת מנדט חמישי בעודפים:</t>
  </si>
  <si>
    <t>חישוב חלוקת מנדט שישי בעודפים:</t>
  </si>
  <si>
    <t>חישוב חלוקת מנדט שביעי בעודפים:</t>
  </si>
  <si>
    <t>מודד למנדט שישי לפי</t>
  </si>
  <si>
    <t>עודף שישי</t>
  </si>
  <si>
    <t>מודד למנדט שביעי לפי</t>
  </si>
  <si>
    <t>עודף שביעי</t>
  </si>
  <si>
    <t>אחרון</t>
  </si>
  <si>
    <t>ליכוד ביתנו</t>
  </si>
  <si>
    <t>בהסכמי עודפים - המפלגה שהמודד שלה בפני עצמה גבוה יותר, מסומנת במסגרת כתומה</t>
  </si>
  <si>
    <t>מפלגות שלא עברו את אחוז החסימה:</t>
  </si>
  <si>
    <t>מפלגות שעברו את אחוז החסימה: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</si>
</sst>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1" xfId="1" applyFont="1" applyBorder="1"/>
    <xf numFmtId="164" fontId="0" fillId="0" borderId="1" xfId="1" applyNumberFormat="1" applyFont="1" applyBorder="1"/>
    <xf numFmtId="0" fontId="0" fillId="0" borderId="2" xfId="0" applyFill="1" applyBorder="1"/>
    <xf numFmtId="164" fontId="0" fillId="0" borderId="0" xfId="0" applyNumberFormat="1"/>
    <xf numFmtId="43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164" fontId="0" fillId="0" borderId="1" xfId="0" applyNumberFormat="1" applyBorder="1"/>
    <xf numFmtId="43" fontId="0" fillId="0" borderId="1" xfId="0" applyNumberFormat="1" applyBorder="1"/>
    <xf numFmtId="0" fontId="0" fillId="2" borderId="1" xfId="0" applyFill="1" applyBorder="1"/>
    <xf numFmtId="164" fontId="0" fillId="2" borderId="1" xfId="1" applyNumberFormat="1" applyFont="1" applyFill="1" applyBorder="1"/>
    <xf numFmtId="43" fontId="0" fillId="2" borderId="1" xfId="0" applyNumberFormat="1" applyFill="1" applyBorder="1"/>
    <xf numFmtId="43" fontId="0" fillId="3" borderId="1" xfId="0" applyNumberFormat="1" applyFill="1" applyBorder="1"/>
    <xf numFmtId="0" fontId="0" fillId="0" borderId="5" xfId="0" applyFill="1" applyBorder="1"/>
    <xf numFmtId="0" fontId="0" fillId="0" borderId="3" xfId="0" applyFill="1" applyBorder="1"/>
    <xf numFmtId="43" fontId="0" fillId="4" borderId="1" xfId="0" applyNumberFormat="1" applyFill="1" applyBorder="1"/>
    <xf numFmtId="43" fontId="0" fillId="3" borderId="0" xfId="0" applyNumberFormat="1" applyFill="1"/>
    <xf numFmtId="43" fontId="0" fillId="0" borderId="6" xfId="0" applyNumberFormat="1" applyBorder="1"/>
    <xf numFmtId="0" fontId="0" fillId="0" borderId="7" xfId="0" applyFill="1" applyBorder="1"/>
    <xf numFmtId="0" fontId="0" fillId="0" borderId="8" xfId="0" applyFill="1" applyBorder="1"/>
    <xf numFmtId="164" fontId="0" fillId="0" borderId="6" xfId="0" applyNumberFormat="1" applyBorder="1"/>
    <xf numFmtId="43" fontId="0" fillId="4" borderId="7" xfId="0" applyNumberFormat="1" applyFill="1" applyBorder="1"/>
    <xf numFmtId="43" fontId="0" fillId="4" borderId="9" xfId="0" applyNumberFormat="1" applyFill="1" applyBorder="1"/>
    <xf numFmtId="164" fontId="0" fillId="0" borderId="8" xfId="0" applyNumberFormat="1" applyBorder="1"/>
    <xf numFmtId="0" fontId="0" fillId="0" borderId="6" xfId="0" applyBorder="1"/>
    <xf numFmtId="164" fontId="0" fillId="4" borderId="6" xfId="0" applyNumberFormat="1" applyFill="1" applyBorder="1"/>
    <xf numFmtId="0" fontId="0" fillId="0" borderId="11" xfId="0" applyBorder="1"/>
    <xf numFmtId="164" fontId="0" fillId="0" borderId="5" xfId="0" applyNumberFormat="1" applyBorder="1"/>
    <xf numFmtId="164" fontId="0" fillId="4" borderId="8" xfId="0" applyNumberFormat="1" applyFill="1" applyBorder="1"/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0" borderId="1" xfId="0" applyNumberFormat="1" applyFill="1" applyBorder="1"/>
    <xf numFmtId="164" fontId="0" fillId="4" borderId="1" xfId="0" applyNumberFormat="1" applyFill="1" applyBorder="1"/>
    <xf numFmtId="164" fontId="0" fillId="4" borderId="1" xfId="1" applyNumberFormat="1" applyFont="1" applyFill="1" applyBorder="1"/>
    <xf numFmtId="164" fontId="0" fillId="0" borderId="12" xfId="0" applyNumberFormat="1" applyFill="1" applyBorder="1"/>
    <xf numFmtId="164" fontId="0" fillId="0" borderId="3" xfId="0" applyNumberFormat="1" applyFill="1" applyBorder="1"/>
    <xf numFmtId="0" fontId="0" fillId="0" borderId="13" xfId="0" applyBorder="1"/>
    <xf numFmtId="164" fontId="0" fillId="0" borderId="4" xfId="0" applyNumberFormat="1" applyFill="1" applyBorder="1"/>
    <xf numFmtId="0" fontId="0" fillId="0" borderId="14" xfId="0" applyBorder="1"/>
    <xf numFmtId="0" fontId="0" fillId="0" borderId="10" xfId="0" applyBorder="1"/>
    <xf numFmtId="164" fontId="0" fillId="0" borderId="11" xfId="0" applyNumberFormat="1" applyFill="1" applyBorder="1"/>
    <xf numFmtId="164" fontId="0" fillId="0" borderId="11" xfId="0" applyNumberFormat="1" applyBorder="1"/>
    <xf numFmtId="164" fontId="0" fillId="0" borderId="15" xfId="0" applyNumberFormat="1" applyBorder="1"/>
    <xf numFmtId="0" fontId="0" fillId="0" borderId="15" xfId="0" applyBorder="1"/>
    <xf numFmtId="164" fontId="0" fillId="0" borderId="7" xfId="0" applyNumberFormat="1" applyFill="1" applyBorder="1"/>
    <xf numFmtId="164" fontId="0" fillId="4" borderId="4" xfId="0" applyNumberFormat="1" applyFill="1" applyBorder="1"/>
    <xf numFmtId="0" fontId="0" fillId="0" borderId="12" xfId="0" applyBorder="1"/>
    <xf numFmtId="164" fontId="0" fillId="4" borderId="12" xfId="0" applyNumberFormat="1" applyFill="1" applyBorder="1"/>
    <xf numFmtId="0" fontId="0" fillId="3" borderId="0" xfId="0" applyFill="1"/>
    <xf numFmtId="0" fontId="0" fillId="5" borderId="1" xfId="0" applyFill="1" applyBorder="1"/>
    <xf numFmtId="0" fontId="0" fillId="5" borderId="11" xfId="0" applyFill="1" applyBorder="1"/>
    <xf numFmtId="0" fontId="0" fillId="0" borderId="7" xfId="0" applyBorder="1"/>
    <xf numFmtId="164" fontId="0" fillId="0" borderId="14" xfId="0" applyNumberFormat="1" applyFill="1" applyBorder="1"/>
    <xf numFmtId="0" fontId="0" fillId="5" borderId="14" xfId="0" applyFill="1" applyBorder="1"/>
    <xf numFmtId="0" fontId="0" fillId="4" borderId="10" xfId="0" applyFill="1" applyBorder="1"/>
    <xf numFmtId="0" fontId="0" fillId="6" borderId="16" xfId="0" applyFill="1" applyBorder="1"/>
    <xf numFmtId="164" fontId="0" fillId="6" borderId="16" xfId="0" applyNumberFormat="1" applyFill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69"/>
  <sheetViews>
    <sheetView rightToLeft="1" tabSelected="1" zoomScale="70" zoomScaleNormal="70" workbookViewId="0">
      <selection activeCell="I17" sqref="I17:J17"/>
    </sheetView>
  </sheetViews>
  <sheetFormatPr defaultRowHeight="14.25"/>
  <cols>
    <col min="2" max="2" width="15.5" bestFit="1" customWidth="1"/>
    <col min="3" max="3" width="11.125" customWidth="1"/>
    <col min="4" max="4" width="15.5" customWidth="1"/>
    <col min="5" max="5" width="14.25" customWidth="1"/>
    <col min="7" max="7" width="11.625" customWidth="1"/>
    <col min="8" max="8" width="16.625" bestFit="1" customWidth="1"/>
    <col min="9" max="9" width="17" customWidth="1"/>
    <col min="10" max="10" width="9.875" bestFit="1" customWidth="1"/>
    <col min="11" max="11" width="17" customWidth="1"/>
    <col min="12" max="12" width="9.875" bestFit="1" customWidth="1"/>
    <col min="13" max="13" width="34.625" bestFit="1" customWidth="1"/>
    <col min="14" max="14" width="12.375" customWidth="1"/>
    <col min="15" max="15" width="17" customWidth="1"/>
    <col min="16" max="16" width="12.375" customWidth="1"/>
    <col min="17" max="17" width="17" customWidth="1"/>
    <col min="18" max="18" width="12.375" customWidth="1"/>
    <col min="19" max="19" width="17" customWidth="1"/>
    <col min="20" max="20" width="12.375" customWidth="1"/>
    <col min="21" max="21" width="17" customWidth="1"/>
    <col min="22" max="23" width="12.375" customWidth="1"/>
    <col min="24" max="24" width="21.625" customWidth="1"/>
    <col min="25" max="25" width="6.25" bestFit="1" customWidth="1"/>
    <col min="26" max="26" width="26.5" bestFit="1" customWidth="1"/>
    <col min="27" max="28" width="10.875" bestFit="1" customWidth="1"/>
    <col min="29" max="29" width="21.25" bestFit="1" customWidth="1"/>
    <col min="30" max="30" width="19.125" bestFit="1" customWidth="1"/>
  </cols>
  <sheetData>
    <row r="1" spans="2:26" ht="15" thickBot="1"/>
    <row r="2" spans="2:26" ht="15.75" thickTop="1" thickBot="1">
      <c r="M2" s="2" t="s">
        <v>37</v>
      </c>
      <c r="N2" s="4">
        <v>5656705</v>
      </c>
      <c r="O2" s="2"/>
    </row>
    <row r="3" spans="2:26" ht="21.75" thickTop="1" thickBot="1">
      <c r="B3" s="61" t="s">
        <v>0</v>
      </c>
      <c r="F3" s="1"/>
      <c r="G3" s="59"/>
      <c r="H3" s="59" t="s">
        <v>52</v>
      </c>
      <c r="I3" s="59" t="s">
        <v>58</v>
      </c>
      <c r="M3" s="2" t="s">
        <v>38</v>
      </c>
      <c r="N3" s="4">
        <v>3833646</v>
      </c>
      <c r="O3" s="12">
        <f>N3/(N2/100)</f>
        <v>67.771715159266748</v>
      </c>
    </row>
    <row r="4" spans="2:26" ht="15.75" thickTop="1" thickBot="1">
      <c r="G4" s="59">
        <v>1</v>
      </c>
      <c r="H4" s="59" t="s">
        <v>53</v>
      </c>
      <c r="I4" s="60">
        <f>E20+E23</f>
        <v>1231148</v>
      </c>
      <c r="M4" s="2" t="s">
        <v>39</v>
      </c>
      <c r="N4" s="4">
        <v>3792742</v>
      </c>
      <c r="O4" s="12">
        <f>N4/(N2/100)</f>
        <v>67.048608686505659</v>
      </c>
    </row>
    <row r="5" spans="2:26" ht="15.75" thickTop="1" thickBot="1">
      <c r="G5" s="59">
        <v>2</v>
      </c>
      <c r="H5" s="59" t="s">
        <v>54</v>
      </c>
      <c r="I5" s="60">
        <f>E24+E25</f>
        <v>527760</v>
      </c>
      <c r="M5" s="2" t="s">
        <v>40</v>
      </c>
      <c r="N5" s="4">
        <v>40904</v>
      </c>
      <c r="O5" s="12">
        <f>N5/(N2/100)</f>
        <v>0.72310647276108619</v>
      </c>
    </row>
    <row r="6" spans="2:26" ht="15.75" thickTop="1" thickBot="1">
      <c r="G6" s="59">
        <v>3</v>
      </c>
      <c r="H6" s="59" t="s">
        <v>55</v>
      </c>
      <c r="I6" s="60">
        <f>E26+E27</f>
        <v>361570</v>
      </c>
      <c r="K6" s="6"/>
      <c r="M6" s="2" t="s">
        <v>43</v>
      </c>
      <c r="N6" s="3">
        <f>(N4/100)*2</f>
        <v>75854.84</v>
      </c>
      <c r="O6" s="2"/>
    </row>
    <row r="7" spans="2:26" ht="15.75" thickTop="1" thickBot="1">
      <c r="G7" s="59">
        <v>4</v>
      </c>
      <c r="H7" s="59" t="s">
        <v>56</v>
      </c>
      <c r="I7" s="60">
        <f>E22+E21</f>
        <v>975576</v>
      </c>
      <c r="M7" s="2" t="s">
        <v>44</v>
      </c>
      <c r="N7" s="11">
        <f>E20+E21+E22+E23+E24+E25+E26+E27+E28+E29+E30+E31</f>
        <v>3523947</v>
      </c>
      <c r="O7" s="2"/>
    </row>
    <row r="8" spans="2:26" ht="15.75" thickTop="1" thickBot="1">
      <c r="G8" s="59">
        <v>5</v>
      </c>
      <c r="H8" s="59" t="s">
        <v>57</v>
      </c>
      <c r="I8" s="60">
        <f>E29+E30</f>
        <v>210469</v>
      </c>
      <c r="M8" s="2" t="s">
        <v>45</v>
      </c>
      <c r="N8" s="16">
        <f>N7/120</f>
        <v>29366.224999999999</v>
      </c>
      <c r="O8" s="2"/>
    </row>
    <row r="9" spans="2:26" ht="15" thickTop="1">
      <c r="M9" s="5" t="s">
        <v>50</v>
      </c>
      <c r="N9" s="6">
        <f>SUM(G20:G31)</f>
        <v>113</v>
      </c>
    </row>
    <row r="10" spans="2:26">
      <c r="M10" s="5" t="s">
        <v>51</v>
      </c>
      <c r="N10" s="6">
        <f>120-N9</f>
        <v>7</v>
      </c>
    </row>
    <row r="14" spans="2:26">
      <c r="I14" t="s">
        <v>61</v>
      </c>
    </row>
    <row r="15" spans="2:26">
      <c r="I15" t="s">
        <v>89</v>
      </c>
    </row>
    <row r="16" spans="2:26">
      <c r="Z16" t="s">
        <v>62</v>
      </c>
    </row>
    <row r="17" spans="3:30" ht="15" thickBot="1">
      <c r="I17" t="s">
        <v>11</v>
      </c>
      <c r="J17" t="s">
        <v>11</v>
      </c>
      <c r="K17" t="s">
        <v>13</v>
      </c>
      <c r="L17" t="s">
        <v>13</v>
      </c>
      <c r="M17" t="s">
        <v>6</v>
      </c>
      <c r="N17" t="s">
        <v>6</v>
      </c>
      <c r="O17" t="s">
        <v>9</v>
      </c>
      <c r="P17" t="s">
        <v>9</v>
      </c>
      <c r="Q17" t="s">
        <v>7</v>
      </c>
      <c r="R17" t="s">
        <v>7</v>
      </c>
      <c r="S17" t="s">
        <v>5</v>
      </c>
      <c r="T17" t="s">
        <v>5</v>
      </c>
      <c r="U17" t="s">
        <v>88</v>
      </c>
      <c r="V17" t="s">
        <v>88</v>
      </c>
    </row>
    <row r="18" spans="3:30" ht="15.75" thickTop="1" thickBot="1">
      <c r="C18" s="8"/>
      <c r="D18" s="8"/>
      <c r="E18" s="8"/>
      <c r="F18" s="8" t="s">
        <v>42</v>
      </c>
      <c r="G18" s="8" t="s">
        <v>46</v>
      </c>
      <c r="H18" s="8" t="s">
        <v>48</v>
      </c>
      <c r="I18" s="22" t="s">
        <v>59</v>
      </c>
      <c r="J18" s="18" t="s">
        <v>64</v>
      </c>
      <c r="K18" s="22" t="s">
        <v>71</v>
      </c>
      <c r="L18" s="18" t="s">
        <v>64</v>
      </c>
      <c r="M18" s="22" t="s">
        <v>74</v>
      </c>
      <c r="N18" s="18" t="s">
        <v>64</v>
      </c>
      <c r="O18" s="22" t="s">
        <v>76</v>
      </c>
      <c r="P18" s="18" t="s">
        <v>64</v>
      </c>
      <c r="Q18" s="22" t="s">
        <v>78</v>
      </c>
      <c r="R18" s="18" t="s">
        <v>64</v>
      </c>
      <c r="S18" s="22" t="s">
        <v>83</v>
      </c>
      <c r="T18" s="18" t="s">
        <v>64</v>
      </c>
      <c r="U18" s="22" t="s">
        <v>85</v>
      </c>
      <c r="V18" s="18" t="s">
        <v>64</v>
      </c>
      <c r="Y18" t="s">
        <v>68</v>
      </c>
      <c r="AB18" t="s">
        <v>67</v>
      </c>
      <c r="AC18" t="s">
        <v>63</v>
      </c>
      <c r="AD18" t="s">
        <v>69</v>
      </c>
    </row>
    <row r="19" spans="3:30" ht="15.75" thickTop="1" thickBot="1">
      <c r="C19" s="9" t="s">
        <v>1</v>
      </c>
      <c r="D19" s="9" t="s">
        <v>2</v>
      </c>
      <c r="E19" s="9" t="s">
        <v>3</v>
      </c>
      <c r="F19" s="10" t="s">
        <v>41</v>
      </c>
      <c r="G19" s="10" t="s">
        <v>47</v>
      </c>
      <c r="H19" s="10" t="s">
        <v>49</v>
      </c>
      <c r="I19" s="23" t="s">
        <v>60</v>
      </c>
      <c r="J19" s="10" t="s">
        <v>65</v>
      </c>
      <c r="K19" s="23" t="s">
        <v>60</v>
      </c>
      <c r="L19" s="10" t="s">
        <v>70</v>
      </c>
      <c r="M19" s="23" t="s">
        <v>60</v>
      </c>
      <c r="N19" s="10" t="s">
        <v>75</v>
      </c>
      <c r="O19" s="23" t="s">
        <v>60</v>
      </c>
      <c r="P19" s="10" t="s">
        <v>77</v>
      </c>
      <c r="Q19" s="23" t="s">
        <v>60</v>
      </c>
      <c r="R19" s="10" t="s">
        <v>79</v>
      </c>
      <c r="S19" s="23" t="s">
        <v>60</v>
      </c>
      <c r="T19" s="10" t="s">
        <v>84</v>
      </c>
      <c r="U19" s="17" t="s">
        <v>60</v>
      </c>
      <c r="V19" s="5" t="s">
        <v>86</v>
      </c>
      <c r="Y19">
        <v>6</v>
      </c>
      <c r="Z19" s="13" t="s">
        <v>10</v>
      </c>
      <c r="AA19" s="14">
        <v>189167</v>
      </c>
      <c r="AB19" s="19">
        <v>30130.833333333332</v>
      </c>
      <c r="AC19" s="7">
        <f>AA19/(Y19+1)</f>
        <v>27023.857142857141</v>
      </c>
      <c r="AD19">
        <v>6</v>
      </c>
    </row>
    <row r="20" spans="3:30" ht="15.75" thickTop="1" thickBot="1">
      <c r="C20" s="13">
        <v>1</v>
      </c>
      <c r="D20" s="13" t="s">
        <v>4</v>
      </c>
      <c r="E20" s="14">
        <v>885163</v>
      </c>
      <c r="F20" s="15">
        <f>E20/(N4/100)</f>
        <v>23.338339386122232</v>
      </c>
      <c r="G20" s="11">
        <v>30</v>
      </c>
      <c r="H20" s="12">
        <f t="shared" ref="H20:H31" si="0">E20-(G20*מודד_מנדט)</f>
        <v>4176.25</v>
      </c>
      <c r="I20" s="21">
        <f>I4/(G20+G23+1)</f>
        <v>29313.047619047618</v>
      </c>
      <c r="J20" s="2">
        <v>30</v>
      </c>
      <c r="K20" s="21">
        <f>I4/(G20+G23+1)</f>
        <v>29313.047619047618</v>
      </c>
      <c r="L20" s="2">
        <v>30</v>
      </c>
      <c r="M20" s="24">
        <f>K20</f>
        <v>29313.047619047618</v>
      </c>
      <c r="N20" s="2">
        <v>30</v>
      </c>
      <c r="O20" s="24">
        <f>M20</f>
        <v>29313.047619047618</v>
      </c>
      <c r="P20" s="2">
        <v>30</v>
      </c>
      <c r="Q20" s="29">
        <f>O20</f>
        <v>29313.047619047618</v>
      </c>
      <c r="R20" s="2">
        <v>30</v>
      </c>
      <c r="S20" s="48">
        <f>I4/(R20+R23+1)</f>
        <v>28631.348837209302</v>
      </c>
      <c r="T20" s="55">
        <v>30</v>
      </c>
      <c r="U20" s="33">
        <f>S20</f>
        <v>28631.348837209302</v>
      </c>
      <c r="V20" s="58">
        <v>31</v>
      </c>
      <c r="W20" s="54" t="s">
        <v>4</v>
      </c>
      <c r="Y20">
        <v>5</v>
      </c>
      <c r="Z20" s="13" t="s">
        <v>11</v>
      </c>
      <c r="AA20" s="14">
        <v>172403</v>
      </c>
      <c r="AB20" s="19">
        <v>30130.833333333332</v>
      </c>
      <c r="AC20" s="20">
        <f>AA20/(Y20+1)</f>
        <v>28733.833333333332</v>
      </c>
      <c r="AD20">
        <v>6</v>
      </c>
    </row>
    <row r="21" spans="3:30" ht="15.75" thickTop="1" thickBot="1">
      <c r="C21" s="13">
        <v>2</v>
      </c>
      <c r="D21" s="13" t="s">
        <v>5</v>
      </c>
      <c r="E21" s="14">
        <v>543458</v>
      </c>
      <c r="F21" s="15">
        <f>E21/(N4/100)</f>
        <v>14.328894504292673</v>
      </c>
      <c r="G21" s="11">
        <v>18</v>
      </c>
      <c r="H21" s="12">
        <f t="shared" si="0"/>
        <v>14865.95000000007</v>
      </c>
      <c r="I21" s="21">
        <f>I7/(G21+G22+1)</f>
        <v>29562.909090909092</v>
      </c>
      <c r="J21" s="2">
        <v>18</v>
      </c>
      <c r="K21" s="21">
        <f>I7/(G21+G22+1)</f>
        <v>29562.909090909092</v>
      </c>
      <c r="L21" s="2">
        <v>18</v>
      </c>
      <c r="M21" s="34">
        <f>K21</f>
        <v>29562.909090909092</v>
      </c>
      <c r="N21" s="8">
        <v>18</v>
      </c>
      <c r="O21" s="35">
        <f>I7/(N21+N22+1)</f>
        <v>28693.411764705881</v>
      </c>
      <c r="P21" s="30">
        <v>18</v>
      </c>
      <c r="Q21" s="35">
        <f>O21</f>
        <v>28693.411764705881</v>
      </c>
      <c r="R21" s="47">
        <v>18</v>
      </c>
      <c r="S21" s="33">
        <f>Q21</f>
        <v>28693.411764705881</v>
      </c>
      <c r="T21" s="43">
        <v>19</v>
      </c>
      <c r="U21" s="56">
        <f>I7/(T21+T22+1)</f>
        <v>27873.599999999999</v>
      </c>
      <c r="V21" s="57">
        <v>19</v>
      </c>
      <c r="W21" s="53" t="s">
        <v>5</v>
      </c>
      <c r="AA21" s="6">
        <f>SUM(AA19:AA20)</f>
        <v>361570</v>
      </c>
    </row>
    <row r="22" spans="3:30" ht="15.75" thickTop="1" thickBot="1">
      <c r="C22" s="13">
        <v>3</v>
      </c>
      <c r="D22" s="13" t="s">
        <v>6</v>
      </c>
      <c r="E22" s="14">
        <v>432118</v>
      </c>
      <c r="F22" s="15">
        <f>E22/(N4/100)</f>
        <v>11.393287494904742</v>
      </c>
      <c r="G22" s="11">
        <v>14</v>
      </c>
      <c r="H22" s="12">
        <f t="shared" si="0"/>
        <v>20990.850000000035</v>
      </c>
      <c r="I22" s="21">
        <f>I7/(G21+G22+1)</f>
        <v>29562.909090909092</v>
      </c>
      <c r="J22" s="2">
        <v>14</v>
      </c>
      <c r="K22" s="21">
        <f>I7/(G21+G22+1)</f>
        <v>29562.909090909092</v>
      </c>
      <c r="L22" s="28">
        <v>14</v>
      </c>
      <c r="M22" s="33">
        <f>K22</f>
        <v>29562.909090909092</v>
      </c>
      <c r="N22" s="43">
        <v>15</v>
      </c>
      <c r="O22" s="44">
        <f>I7/(N21+N22+1)</f>
        <v>28693.411764705881</v>
      </c>
      <c r="P22" s="30">
        <v>15</v>
      </c>
      <c r="Q22" s="39">
        <f>O22</f>
        <v>28693.411764705881</v>
      </c>
      <c r="R22" s="40">
        <v>15</v>
      </c>
      <c r="S22" s="49">
        <f>Q22</f>
        <v>28693.411764705881</v>
      </c>
      <c r="T22" s="50">
        <v>15</v>
      </c>
      <c r="U22" s="41">
        <f>I7/(T21+T22+1)</f>
        <v>27873.599999999999</v>
      </c>
      <c r="V22" s="54">
        <v>15</v>
      </c>
      <c r="W22" s="53" t="s">
        <v>6</v>
      </c>
    </row>
    <row r="23" spans="3:30" ht="15.75" thickTop="1" thickBot="1">
      <c r="C23" s="13">
        <v>4</v>
      </c>
      <c r="D23" s="13" t="s">
        <v>7</v>
      </c>
      <c r="E23" s="14">
        <v>345985</v>
      </c>
      <c r="F23" s="15">
        <f>E23/(N4/100)</f>
        <v>9.1222919987702831</v>
      </c>
      <c r="G23" s="11">
        <v>11</v>
      </c>
      <c r="H23" s="12">
        <f t="shared" si="0"/>
        <v>22956.525000000023</v>
      </c>
      <c r="I23" s="21">
        <f>I4/(G20+G23+1)</f>
        <v>29313.047619047618</v>
      </c>
      <c r="J23" s="2">
        <v>11</v>
      </c>
      <c r="K23" s="21">
        <f>I4/(G20+G23+1)</f>
        <v>29313.047619047618</v>
      </c>
      <c r="L23" s="2">
        <v>11</v>
      </c>
      <c r="M23" s="27">
        <f t="shared" ref="M23:O28" si="1">K23</f>
        <v>29313.047619047618</v>
      </c>
      <c r="N23" s="9">
        <v>11</v>
      </c>
      <c r="O23" s="27">
        <f t="shared" si="1"/>
        <v>29313.047619047618</v>
      </c>
      <c r="P23" s="28">
        <v>11</v>
      </c>
      <c r="Q23" s="33">
        <f t="shared" ref="Q23:Q28" si="2">O23</f>
        <v>29313.047619047618</v>
      </c>
      <c r="R23" s="43">
        <v>12</v>
      </c>
      <c r="S23" s="38">
        <f>I4/(R20+R23+1)</f>
        <v>28631.348837209302</v>
      </c>
      <c r="T23" s="2">
        <v>12</v>
      </c>
      <c r="U23" s="51">
        <f>S23</f>
        <v>28631.348837209302</v>
      </c>
      <c r="V23" s="53">
        <v>12</v>
      </c>
      <c r="W23" s="53" t="s">
        <v>7</v>
      </c>
    </row>
    <row r="24" spans="3:30" ht="15.75" thickTop="1" thickBot="1">
      <c r="C24" s="13">
        <v>5</v>
      </c>
      <c r="D24" s="13" t="s">
        <v>8</v>
      </c>
      <c r="E24" s="14">
        <v>331868</v>
      </c>
      <c r="F24" s="15">
        <f>E24/(N4/100)</f>
        <v>8.750081075907616</v>
      </c>
      <c r="G24" s="11">
        <v>11</v>
      </c>
      <c r="H24" s="12">
        <f t="shared" si="0"/>
        <v>8839.5250000000233</v>
      </c>
      <c r="I24" s="24">
        <f>I5/(G24+G25+1)</f>
        <v>29320</v>
      </c>
      <c r="J24" s="2">
        <v>11</v>
      </c>
      <c r="K24" s="24">
        <f>I5/(G24+G25+1)</f>
        <v>29320</v>
      </c>
      <c r="L24" s="2">
        <v>11</v>
      </c>
      <c r="M24" s="24">
        <f t="shared" si="1"/>
        <v>29320</v>
      </c>
      <c r="N24" s="2">
        <v>11</v>
      </c>
      <c r="O24" s="34">
        <f t="shared" si="1"/>
        <v>29320</v>
      </c>
      <c r="P24" s="8">
        <v>11</v>
      </c>
      <c r="Q24" s="41">
        <f>I5/(P24+P25+1)</f>
        <v>27776.842105263157</v>
      </c>
      <c r="R24" s="42">
        <v>11</v>
      </c>
      <c r="S24" s="35">
        <f>Q24</f>
        <v>27776.842105263157</v>
      </c>
      <c r="T24" s="30">
        <v>11</v>
      </c>
      <c r="U24" s="35">
        <f>S24</f>
        <v>27776.842105263157</v>
      </c>
      <c r="V24" s="54">
        <v>11</v>
      </c>
      <c r="W24" s="53" t="s">
        <v>8</v>
      </c>
      <c r="Z24" t="s">
        <v>66</v>
      </c>
    </row>
    <row r="25" spans="3:30" ht="15.75" thickTop="1" thickBot="1">
      <c r="C25" s="13">
        <v>6</v>
      </c>
      <c r="D25" s="13" t="s">
        <v>9</v>
      </c>
      <c r="E25" s="14">
        <v>195892</v>
      </c>
      <c r="F25" s="15">
        <f>E25/(N4/100)</f>
        <v>5.164917624241248</v>
      </c>
      <c r="G25" s="11">
        <v>6</v>
      </c>
      <c r="H25" s="12">
        <f t="shared" si="0"/>
        <v>19694.650000000023</v>
      </c>
      <c r="I25" s="24">
        <f>I5/(G24+G25+1)</f>
        <v>29320</v>
      </c>
      <c r="J25" s="2">
        <v>6</v>
      </c>
      <c r="K25" s="24">
        <f>I5/(G24+G25+1)</f>
        <v>29320</v>
      </c>
      <c r="L25" s="2">
        <v>6</v>
      </c>
      <c r="M25" s="24">
        <f t="shared" si="1"/>
        <v>29320</v>
      </c>
      <c r="N25" s="28">
        <v>6</v>
      </c>
      <c r="O25" s="33">
        <f t="shared" si="1"/>
        <v>29320</v>
      </c>
      <c r="P25" s="43">
        <v>7</v>
      </c>
      <c r="Q25" s="44">
        <f>I5/(P24+P25+1)</f>
        <v>27776.842105263157</v>
      </c>
      <c r="R25" s="30">
        <v>7</v>
      </c>
      <c r="S25" s="35">
        <f>Q25</f>
        <v>27776.842105263157</v>
      </c>
      <c r="T25" s="30">
        <v>7</v>
      </c>
      <c r="U25" s="35">
        <f>S25</f>
        <v>27776.842105263157</v>
      </c>
      <c r="V25" s="54">
        <v>7</v>
      </c>
      <c r="W25" s="53" t="s">
        <v>9</v>
      </c>
    </row>
    <row r="26" spans="3:30" ht="15.75" thickTop="1" thickBot="1">
      <c r="C26" s="13">
        <v>7</v>
      </c>
      <c r="D26" s="13" t="s">
        <v>10</v>
      </c>
      <c r="E26" s="14">
        <v>189167</v>
      </c>
      <c r="F26" s="15">
        <f>E26/(N4/100)</f>
        <v>4.9876052734406926</v>
      </c>
      <c r="G26" s="11">
        <v>6</v>
      </c>
      <c r="H26" s="12">
        <f t="shared" si="0"/>
        <v>12969.650000000023</v>
      </c>
      <c r="I26" s="25">
        <f>I6/(G26+G27+1)</f>
        <v>30130.833333333332</v>
      </c>
      <c r="J26" s="8">
        <v>6</v>
      </c>
      <c r="K26" s="24">
        <f>I6/(J26+J27+1)</f>
        <v>27813.076923076922</v>
      </c>
      <c r="L26" s="2">
        <v>6</v>
      </c>
      <c r="M26" s="24">
        <f t="shared" si="1"/>
        <v>27813.076923076922</v>
      </c>
      <c r="N26" s="2">
        <v>6</v>
      </c>
      <c r="O26" s="27">
        <f t="shared" si="1"/>
        <v>27813.076923076922</v>
      </c>
      <c r="P26" s="9">
        <v>6</v>
      </c>
      <c r="Q26" s="27">
        <f t="shared" si="2"/>
        <v>27813.076923076922</v>
      </c>
      <c r="R26" s="2">
        <v>6</v>
      </c>
      <c r="S26" s="27">
        <f t="shared" ref="S26:S28" si="3">Q26</f>
        <v>27813.076923076922</v>
      </c>
      <c r="T26" s="2">
        <v>6</v>
      </c>
      <c r="U26" s="27">
        <f t="shared" ref="U26:U28" si="4">S26</f>
        <v>27813.076923076922</v>
      </c>
      <c r="V26" s="53">
        <v>6</v>
      </c>
      <c r="W26" s="53" t="s">
        <v>10</v>
      </c>
      <c r="Y26" t="s">
        <v>68</v>
      </c>
      <c r="AB26" t="s">
        <v>67</v>
      </c>
      <c r="AC26" t="s">
        <v>63</v>
      </c>
      <c r="AD26" t="s">
        <v>69</v>
      </c>
    </row>
    <row r="27" spans="3:30" ht="15.75" thickTop="1" thickBot="1">
      <c r="C27" s="13">
        <v>8</v>
      </c>
      <c r="D27" s="13" t="s">
        <v>11</v>
      </c>
      <c r="E27" s="14">
        <v>172403</v>
      </c>
      <c r="F27" s="15">
        <f>E27/(N4/100)</f>
        <v>4.5456031546569742</v>
      </c>
      <c r="G27" s="11">
        <v>5</v>
      </c>
      <c r="H27" s="21">
        <f t="shared" si="0"/>
        <v>25571.875</v>
      </c>
      <c r="I27" s="26">
        <f>I6/(G26+G27+1)</f>
        <v>30130.833333333332</v>
      </c>
      <c r="J27" s="43">
        <v>6</v>
      </c>
      <c r="K27" s="46">
        <f>I6/(J26+J27+1)</f>
        <v>27813.076923076922</v>
      </c>
      <c r="L27" s="2">
        <v>6</v>
      </c>
      <c r="M27" s="24">
        <f t="shared" si="1"/>
        <v>27813.076923076922</v>
      </c>
      <c r="N27" s="2">
        <v>6</v>
      </c>
      <c r="O27" s="24">
        <f t="shared" si="1"/>
        <v>27813.076923076922</v>
      </c>
      <c r="P27" s="2">
        <v>6</v>
      </c>
      <c r="Q27" s="24">
        <f t="shared" si="2"/>
        <v>27813.076923076922</v>
      </c>
      <c r="R27" s="2">
        <v>6</v>
      </c>
      <c r="S27" s="24">
        <f t="shared" si="3"/>
        <v>27813.076923076922</v>
      </c>
      <c r="T27" s="2">
        <v>6</v>
      </c>
      <c r="U27" s="24">
        <f t="shared" si="4"/>
        <v>27813.076923076922</v>
      </c>
      <c r="V27" s="53">
        <v>6</v>
      </c>
      <c r="W27" s="53" t="s">
        <v>11</v>
      </c>
      <c r="Y27">
        <v>3</v>
      </c>
      <c r="Z27" s="13" t="s">
        <v>13</v>
      </c>
      <c r="AA27" s="14">
        <v>113439</v>
      </c>
      <c r="AB27" s="37">
        <v>30067</v>
      </c>
      <c r="AC27" s="20">
        <f>AA27/4</f>
        <v>28359.75</v>
      </c>
      <c r="AD27">
        <v>4</v>
      </c>
    </row>
    <row r="28" spans="3:30" ht="15.75" thickTop="1" thickBot="1">
      <c r="C28" s="13">
        <v>9</v>
      </c>
      <c r="D28" s="13" t="s">
        <v>12</v>
      </c>
      <c r="E28" s="14">
        <v>138450</v>
      </c>
      <c r="F28" s="15">
        <f>E28/(N4/100)</f>
        <v>3.6503933038419172</v>
      </c>
      <c r="G28" s="11">
        <v>4</v>
      </c>
      <c r="H28" s="12">
        <f t="shared" si="0"/>
        <v>20985.100000000006</v>
      </c>
      <c r="I28" s="27">
        <f>E28/5</f>
        <v>27690</v>
      </c>
      <c r="J28" s="9">
        <v>4</v>
      </c>
      <c r="K28" s="31">
        <f>E28/5</f>
        <v>27690</v>
      </c>
      <c r="L28" s="8">
        <v>4</v>
      </c>
      <c r="M28" s="24">
        <f t="shared" si="1"/>
        <v>27690</v>
      </c>
      <c r="N28" s="2">
        <v>4</v>
      </c>
      <c r="O28" s="24">
        <f t="shared" si="1"/>
        <v>27690</v>
      </c>
      <c r="P28" s="2">
        <v>4</v>
      </c>
      <c r="Q28" s="24">
        <f t="shared" si="2"/>
        <v>27690</v>
      </c>
      <c r="R28" s="2">
        <v>4</v>
      </c>
      <c r="S28" s="24">
        <f t="shared" si="3"/>
        <v>27690</v>
      </c>
      <c r="T28" s="2">
        <v>4</v>
      </c>
      <c r="U28" s="24">
        <f t="shared" si="4"/>
        <v>27690</v>
      </c>
      <c r="V28" s="53">
        <v>4</v>
      </c>
      <c r="W28" s="53" t="s">
        <v>12</v>
      </c>
      <c r="Y28">
        <v>3</v>
      </c>
      <c r="Z28" s="13" t="s">
        <v>14</v>
      </c>
      <c r="AA28" s="14">
        <v>97030</v>
      </c>
      <c r="AB28" s="37">
        <v>30067</v>
      </c>
      <c r="AC28" s="7">
        <f>AA28/4</f>
        <v>24257.5</v>
      </c>
      <c r="AD28">
        <v>3</v>
      </c>
    </row>
    <row r="29" spans="3:30" ht="15.75" thickTop="1" thickBot="1">
      <c r="C29" s="13">
        <v>10</v>
      </c>
      <c r="D29" s="13" t="s">
        <v>13</v>
      </c>
      <c r="E29" s="14">
        <v>113439</v>
      </c>
      <c r="F29" s="15">
        <f>E29/(N4/100)</f>
        <v>2.9909495557567589</v>
      </c>
      <c r="G29" s="11">
        <v>3</v>
      </c>
      <c r="H29" s="12">
        <f t="shared" si="0"/>
        <v>25340.325000000012</v>
      </c>
      <c r="I29" s="24">
        <f>I8/(G29+G30+1)</f>
        <v>30067</v>
      </c>
      <c r="J29" s="28">
        <v>3</v>
      </c>
      <c r="K29" s="33">
        <f>I8/(G29+G30+1)</f>
        <v>30067</v>
      </c>
      <c r="L29" s="43">
        <v>4</v>
      </c>
      <c r="M29" s="45">
        <f>I8/(L29+L30+1)</f>
        <v>26308.625</v>
      </c>
      <c r="N29" s="30">
        <v>4</v>
      </c>
      <c r="O29" s="24">
        <f>M29</f>
        <v>26308.625</v>
      </c>
      <c r="P29" s="2">
        <v>4</v>
      </c>
      <c r="Q29" s="24">
        <f>O29</f>
        <v>26308.625</v>
      </c>
      <c r="R29" s="2">
        <v>4</v>
      </c>
      <c r="S29" s="24">
        <f>Q29</f>
        <v>26308.625</v>
      </c>
      <c r="T29" s="2">
        <v>4</v>
      </c>
      <c r="U29" s="24">
        <f>S29</f>
        <v>26308.625</v>
      </c>
      <c r="V29" s="53">
        <v>4</v>
      </c>
      <c r="W29" s="53" t="s">
        <v>13</v>
      </c>
      <c r="AA29" s="6">
        <f>AA27+AA28</f>
        <v>210469</v>
      </c>
    </row>
    <row r="30" spans="3:30" ht="15.75" thickTop="1" thickBot="1">
      <c r="C30" s="13">
        <v>11</v>
      </c>
      <c r="D30" s="13" t="s">
        <v>14</v>
      </c>
      <c r="E30" s="14">
        <v>97030</v>
      </c>
      <c r="F30" s="15">
        <f>E30/(N4/100)</f>
        <v>2.5583074198034037</v>
      </c>
      <c r="G30" s="11">
        <v>3</v>
      </c>
      <c r="H30" s="12">
        <f t="shared" si="0"/>
        <v>8931.3250000000116</v>
      </c>
      <c r="I30" s="24">
        <f>I8/(G29+G30+1)</f>
        <v>30067</v>
      </c>
      <c r="J30" s="2">
        <v>3</v>
      </c>
      <c r="K30" s="32">
        <f>I8/(G29+G30+1)</f>
        <v>30067</v>
      </c>
      <c r="L30" s="9">
        <v>3</v>
      </c>
      <c r="M30" s="24">
        <f>I8/(L29+L30+1)</f>
        <v>26308.625</v>
      </c>
      <c r="N30" s="2">
        <v>3</v>
      </c>
      <c r="O30" s="24">
        <f>M30</f>
        <v>26308.625</v>
      </c>
      <c r="P30" s="2">
        <v>3</v>
      </c>
      <c r="Q30" s="24">
        <f>O30</f>
        <v>26308.625</v>
      </c>
      <c r="R30" s="2">
        <v>3</v>
      </c>
      <c r="S30" s="24">
        <f>Q30</f>
        <v>26308.625</v>
      </c>
      <c r="T30" s="2">
        <v>3</v>
      </c>
      <c r="U30" s="24">
        <f>S30</f>
        <v>26308.625</v>
      </c>
      <c r="V30" s="53">
        <v>3</v>
      </c>
      <c r="W30" s="53" t="s">
        <v>14</v>
      </c>
    </row>
    <row r="31" spans="3:30" ht="15.75" thickTop="1" thickBot="1">
      <c r="C31" s="13">
        <v>12</v>
      </c>
      <c r="D31" s="13" t="s">
        <v>15</v>
      </c>
      <c r="E31" s="14">
        <v>78974</v>
      </c>
      <c r="F31" s="15">
        <f>E31/(N4/100)</f>
        <v>2.0822402367469235</v>
      </c>
      <c r="G31" s="11">
        <v>2</v>
      </c>
      <c r="H31" s="12">
        <f t="shared" si="0"/>
        <v>20241.550000000003</v>
      </c>
      <c r="I31" s="21">
        <f>E31/3</f>
        <v>26324.666666666668</v>
      </c>
      <c r="J31" s="2">
        <v>2</v>
      </c>
      <c r="K31" s="24">
        <f>E31/3</f>
        <v>26324.666666666668</v>
      </c>
      <c r="L31" s="2">
        <v>2</v>
      </c>
      <c r="M31" s="24">
        <f>K31</f>
        <v>26324.666666666668</v>
      </c>
      <c r="N31" s="2">
        <v>2</v>
      </c>
      <c r="O31" s="24">
        <f>M31</f>
        <v>26324.666666666668</v>
      </c>
      <c r="P31" s="2">
        <v>2</v>
      </c>
      <c r="Q31" s="24">
        <f>O31</f>
        <v>26324.666666666668</v>
      </c>
      <c r="R31" s="2">
        <v>2</v>
      </c>
      <c r="S31" s="24">
        <f>Q31</f>
        <v>26324.666666666668</v>
      </c>
      <c r="T31" s="2">
        <v>2</v>
      </c>
      <c r="U31" s="24">
        <f>S31</f>
        <v>26324.666666666668</v>
      </c>
      <c r="V31" s="53">
        <v>2</v>
      </c>
      <c r="W31" s="53" t="s">
        <v>15</v>
      </c>
    </row>
    <row r="32" spans="3:30" ht="15.75" thickTop="1" thickBot="1">
      <c r="C32" s="2">
        <v>13</v>
      </c>
      <c r="D32" s="2" t="s">
        <v>16</v>
      </c>
      <c r="E32" s="4">
        <v>66775</v>
      </c>
      <c r="F32" s="12">
        <f>E32/(N4/100)</f>
        <v>1.7605995873170388</v>
      </c>
      <c r="G32" s="6">
        <f>SUM(G20:G31)</f>
        <v>113</v>
      </c>
      <c r="J32">
        <f>SUM(J20:J31)</f>
        <v>114</v>
      </c>
      <c r="L32">
        <f>SUM(L20:L31)</f>
        <v>115</v>
      </c>
      <c r="N32">
        <f>SUM(N20:N31)</f>
        <v>116</v>
      </c>
      <c r="P32">
        <f>SUM(P20:P31)</f>
        <v>117</v>
      </c>
      <c r="R32">
        <f>SUM(R20:R31)</f>
        <v>118</v>
      </c>
      <c r="T32">
        <f>SUM(T20:T31)</f>
        <v>119</v>
      </c>
      <c r="V32" s="52">
        <f>SUM(V20:V31)</f>
        <v>120</v>
      </c>
      <c r="Z32" t="s">
        <v>72</v>
      </c>
    </row>
    <row r="33" spans="3:30" ht="15.75" thickTop="1" thickBot="1">
      <c r="C33" s="2">
        <v>14</v>
      </c>
      <c r="D33" s="2" t="s">
        <v>17</v>
      </c>
      <c r="E33" s="4">
        <v>45690</v>
      </c>
      <c r="F33" s="12">
        <f>E33/(N4/100)</f>
        <v>1.2046693394910595</v>
      </c>
    </row>
    <row r="34" spans="3:30" ht="15.75" thickTop="1" thickBot="1">
      <c r="C34" s="2">
        <v>15</v>
      </c>
      <c r="D34" s="2" t="s">
        <v>18</v>
      </c>
      <c r="E34" s="4">
        <v>43734</v>
      </c>
      <c r="F34" s="12">
        <f>E34/(N4/100)</f>
        <v>1.1530971524031954</v>
      </c>
      <c r="Y34" t="s">
        <v>68</v>
      </c>
      <c r="AB34" t="s">
        <v>67</v>
      </c>
      <c r="AC34" t="s">
        <v>63</v>
      </c>
      <c r="AD34" t="s">
        <v>69</v>
      </c>
    </row>
    <row r="35" spans="3:30" ht="15.75" thickTop="1" thickBot="1">
      <c r="C35" s="2">
        <v>16</v>
      </c>
      <c r="D35" s="2" t="s">
        <v>19</v>
      </c>
      <c r="E35" s="4">
        <v>28080</v>
      </c>
      <c r="F35" s="12">
        <f>E35/(N4/100)</f>
        <v>0.74036145880737481</v>
      </c>
      <c r="Y35">
        <v>18</v>
      </c>
      <c r="Z35" s="13" t="s">
        <v>5</v>
      </c>
      <c r="AA35" s="14">
        <v>543458</v>
      </c>
      <c r="AB35" s="36">
        <v>29562.909090909092</v>
      </c>
      <c r="AC35" s="7">
        <f>AA35/19</f>
        <v>28603.052631578947</v>
      </c>
      <c r="AD35">
        <v>18</v>
      </c>
    </row>
    <row r="36" spans="3:30" ht="15.75" thickTop="1" thickBot="1">
      <c r="C36" s="2">
        <v>17</v>
      </c>
      <c r="D36" s="2" t="s">
        <v>20</v>
      </c>
      <c r="E36" s="4">
        <v>28049</v>
      </c>
      <c r="F36" s="12">
        <f>E36/(N4/100)</f>
        <v>0.73954410819401906</v>
      </c>
      <c r="Y36">
        <v>14</v>
      </c>
      <c r="Z36" s="13" t="s">
        <v>6</v>
      </c>
      <c r="AA36" s="14">
        <v>432118</v>
      </c>
      <c r="AB36" s="36">
        <v>29562.909090909092</v>
      </c>
      <c r="AC36" s="20">
        <f>AA36/15</f>
        <v>28807.866666666665</v>
      </c>
      <c r="AD36">
        <v>15</v>
      </c>
    </row>
    <row r="37" spans="3:30" ht="15.75" thickTop="1" thickBot="1">
      <c r="C37" s="2">
        <v>18</v>
      </c>
      <c r="D37" s="2" t="s">
        <v>21</v>
      </c>
      <c r="E37" s="4">
        <v>18939</v>
      </c>
      <c r="F37" s="12">
        <f>E37/(N4/100)</f>
        <v>0.49934849246270907</v>
      </c>
      <c r="AA37" s="6">
        <f>AA35+AA36</f>
        <v>975576</v>
      </c>
    </row>
    <row r="38" spans="3:30" ht="15.75" thickTop="1" thickBot="1">
      <c r="C38" s="2">
        <v>19</v>
      </c>
      <c r="D38" s="2" t="s">
        <v>22</v>
      </c>
      <c r="E38" s="4">
        <v>8117</v>
      </c>
      <c r="F38" s="12">
        <f>E38/(N4/100)</f>
        <v>0.21401402995510901</v>
      </c>
    </row>
    <row r="39" spans="3:30" ht="15.75" thickTop="1" thickBot="1">
      <c r="C39" s="2">
        <v>20</v>
      </c>
      <c r="D39" s="2" t="s">
        <v>23</v>
      </c>
      <c r="E39" s="4">
        <v>5975</v>
      </c>
      <c r="F39" s="12">
        <f>E39/(N4/100)</f>
        <v>0.15753773918711056</v>
      </c>
    </row>
    <row r="40" spans="3:30" ht="15.75" thickTop="1" thickBot="1">
      <c r="C40" s="2">
        <v>21</v>
      </c>
      <c r="D40" s="2" t="s">
        <v>24</v>
      </c>
      <c r="E40" s="4">
        <v>3640</v>
      </c>
      <c r="F40" s="12">
        <f>E40/(N4/100)</f>
        <v>9.5972781697252277E-2</v>
      </c>
      <c r="Z40" t="s">
        <v>73</v>
      </c>
    </row>
    <row r="41" spans="3:30" ht="15.75" thickTop="1" thickBot="1">
      <c r="C41" s="2">
        <v>22</v>
      </c>
      <c r="D41" s="2" t="s">
        <v>25</v>
      </c>
      <c r="E41" s="4">
        <v>3546</v>
      </c>
      <c r="F41" s="12">
        <f>E41/(N4/100)</f>
        <v>9.3494363708367195E-2</v>
      </c>
    </row>
    <row r="42" spans="3:30" ht="15.75" thickTop="1" thickBot="1">
      <c r="C42" s="2">
        <v>23</v>
      </c>
      <c r="D42" s="2" t="s">
        <v>26</v>
      </c>
      <c r="E42" s="4">
        <v>2899</v>
      </c>
      <c r="F42" s="12">
        <f>E42/(N4/100)</f>
        <v>7.6435465423168786E-2</v>
      </c>
      <c r="Y42" t="s">
        <v>68</v>
      </c>
      <c r="AB42" t="s">
        <v>67</v>
      </c>
      <c r="AC42" t="s">
        <v>63</v>
      </c>
      <c r="AD42" t="s">
        <v>69</v>
      </c>
    </row>
    <row r="43" spans="3:30" ht="15.75" thickTop="1" thickBot="1">
      <c r="C43" s="2">
        <v>24</v>
      </c>
      <c r="D43" s="2" t="s">
        <v>27</v>
      </c>
      <c r="E43" s="4">
        <v>2877</v>
      </c>
      <c r="F43" s="12">
        <f>E43/(N4/100)</f>
        <v>7.5855410149174407E-2</v>
      </c>
      <c r="Y43">
        <v>11</v>
      </c>
      <c r="Z43" s="13" t="s">
        <v>8</v>
      </c>
      <c r="AA43" s="14">
        <v>331868</v>
      </c>
      <c r="AB43" s="36">
        <v>29320</v>
      </c>
      <c r="AC43" s="7">
        <f>AA43/12</f>
        <v>27655.666666666668</v>
      </c>
      <c r="AD43">
        <v>11</v>
      </c>
    </row>
    <row r="44" spans="3:30" ht="15.75" thickTop="1" thickBot="1">
      <c r="C44" s="2">
        <v>25</v>
      </c>
      <c r="D44" s="2" t="s">
        <v>28</v>
      </c>
      <c r="E44" s="4">
        <v>2176</v>
      </c>
      <c r="F44" s="12">
        <f>E44/(N4/100)</f>
        <v>5.737273982780796E-2</v>
      </c>
      <c r="Y44">
        <v>6</v>
      </c>
      <c r="Z44" s="13" t="s">
        <v>9</v>
      </c>
      <c r="AA44" s="14">
        <v>195892</v>
      </c>
      <c r="AB44" s="36">
        <v>29320</v>
      </c>
      <c r="AC44" s="20">
        <f>AA44/7</f>
        <v>27984.571428571428</v>
      </c>
      <c r="AD44">
        <v>7</v>
      </c>
    </row>
    <row r="45" spans="3:30" ht="15.75" thickTop="1" thickBot="1">
      <c r="C45" s="2">
        <v>26</v>
      </c>
      <c r="D45" s="2" t="s">
        <v>29</v>
      </c>
      <c r="E45" s="4">
        <v>2076</v>
      </c>
      <c r="F45" s="12">
        <f>E45/(N4/100)</f>
        <v>5.4736124946015312E-2</v>
      </c>
      <c r="AA45" s="6">
        <f>AA43+AA44</f>
        <v>527760</v>
      </c>
    </row>
    <row r="46" spans="3:30" ht="15.75" thickTop="1" thickBot="1">
      <c r="C46" s="2">
        <v>27</v>
      </c>
      <c r="D46" s="2" t="s">
        <v>30</v>
      </c>
      <c r="E46" s="4">
        <v>1972</v>
      </c>
      <c r="F46" s="12">
        <f>E46/(N4/100)</f>
        <v>5.1994045468950964E-2</v>
      </c>
    </row>
    <row r="47" spans="3:30" ht="15.75" thickTop="1" thickBot="1">
      <c r="C47" s="2">
        <v>28</v>
      </c>
      <c r="D47" s="2" t="s">
        <v>31</v>
      </c>
      <c r="E47" s="4">
        <v>1352</v>
      </c>
      <c r="F47" s="12">
        <f>E47/(N4/100)</f>
        <v>3.5647033201836563E-2</v>
      </c>
    </row>
    <row r="48" spans="3:30" ht="15.75" thickTop="1" thickBot="1">
      <c r="C48" s="2">
        <v>29</v>
      </c>
      <c r="D48" s="2" t="s">
        <v>32</v>
      </c>
      <c r="E48" s="4">
        <v>1027</v>
      </c>
      <c r="F48" s="12">
        <f>E48/(N4/100)</f>
        <v>2.7078034836010467E-2</v>
      </c>
      <c r="Z48" t="s">
        <v>80</v>
      </c>
    </row>
    <row r="49" spans="3:30" ht="15.75" thickTop="1" thickBot="1">
      <c r="C49" s="2">
        <v>30</v>
      </c>
      <c r="D49" s="2" t="s">
        <v>33</v>
      </c>
      <c r="E49" s="4">
        <v>761</v>
      </c>
      <c r="F49" s="12">
        <f>E49/(N4/100)</f>
        <v>2.006463925044203E-2</v>
      </c>
    </row>
    <row r="50" spans="3:30" ht="15.75" thickTop="1" thickBot="1">
      <c r="C50" s="2">
        <v>31</v>
      </c>
      <c r="D50" s="2" t="s">
        <v>34</v>
      </c>
      <c r="E50" s="4">
        <v>649</v>
      </c>
      <c r="F50" s="12">
        <f>E50/(N4/100)</f>
        <v>1.7111630582834266E-2</v>
      </c>
      <c r="Y50" t="s">
        <v>68</v>
      </c>
      <c r="AB50" t="s">
        <v>67</v>
      </c>
      <c r="AC50" t="s">
        <v>63</v>
      </c>
      <c r="AD50" t="s">
        <v>69</v>
      </c>
    </row>
    <row r="51" spans="3:30" ht="15.75" thickTop="1" thickBot="1">
      <c r="C51" s="2">
        <v>32</v>
      </c>
      <c r="D51" s="2" t="s">
        <v>35</v>
      </c>
      <c r="E51" s="4">
        <v>461</v>
      </c>
      <c r="F51" s="12">
        <f>E51/(N4/100)</f>
        <v>1.2154794605064094E-2</v>
      </c>
      <c r="Y51">
        <v>30</v>
      </c>
      <c r="Z51" s="13" t="s">
        <v>4</v>
      </c>
      <c r="AA51" s="14">
        <v>885163</v>
      </c>
      <c r="AB51" s="36">
        <f>Q20</f>
        <v>29313.047619047618</v>
      </c>
      <c r="AC51" s="7">
        <f>AA51/31</f>
        <v>28553.645161290322</v>
      </c>
      <c r="AD51">
        <v>30</v>
      </c>
    </row>
    <row r="52" spans="3:30" ht="15.75" thickTop="1" thickBot="1">
      <c r="D52" s="5" t="s">
        <v>36</v>
      </c>
      <c r="E52" s="6">
        <f>SUM(E20:E51)</f>
        <v>3792742</v>
      </c>
      <c r="F52" s="7">
        <f>SUM(F20:F51)</f>
        <v>100.00000000000003</v>
      </c>
      <c r="Y52">
        <v>11</v>
      </c>
      <c r="Z52" s="13" t="s">
        <v>7</v>
      </c>
      <c r="AA52" s="14">
        <v>345985</v>
      </c>
      <c r="AB52" s="36">
        <f>AB51</f>
        <v>29313.047619047618</v>
      </c>
      <c r="AC52" s="20">
        <f>AA52/12</f>
        <v>28832.083333333332</v>
      </c>
      <c r="AD52">
        <v>12</v>
      </c>
    </row>
    <row r="53" spans="3:30" ht="15" thickTop="1">
      <c r="AA53" s="6">
        <f>AA51+AA52</f>
        <v>1231148</v>
      </c>
    </row>
    <row r="54" spans="3:30">
      <c r="C54" t="s">
        <v>91</v>
      </c>
      <c r="E54" s="6">
        <f>SUM(E20:E31)</f>
        <v>3523947</v>
      </c>
    </row>
    <row r="55" spans="3:30">
      <c r="C55" t="s">
        <v>90</v>
      </c>
      <c r="E55" s="6">
        <f>SUM(E32:E51)</f>
        <v>268795</v>
      </c>
      <c r="AA55" s="7"/>
    </row>
    <row r="56" spans="3:30">
      <c r="Z56" t="s">
        <v>81</v>
      </c>
    </row>
    <row r="57" spans="3:30">
      <c r="E57" s="6"/>
    </row>
    <row r="58" spans="3:30" ht="15" thickBot="1">
      <c r="Y58" t="s">
        <v>68</v>
      </c>
      <c r="AB58" t="s">
        <v>67</v>
      </c>
      <c r="AC58" t="s">
        <v>63</v>
      </c>
      <c r="AD58" t="s">
        <v>69</v>
      </c>
    </row>
    <row r="59" spans="3:30" ht="15.75" thickTop="1" thickBot="1">
      <c r="Y59">
        <v>18</v>
      </c>
      <c r="Z59" s="13" t="s">
        <v>5</v>
      </c>
      <c r="AA59" s="14">
        <v>543458</v>
      </c>
      <c r="AB59" s="36">
        <v>28693.411764705881</v>
      </c>
      <c r="AC59" s="20">
        <f>AA59/19</f>
        <v>28603.052631578947</v>
      </c>
      <c r="AD59">
        <v>19</v>
      </c>
    </row>
    <row r="60" spans="3:30" ht="15.75" thickTop="1" thickBot="1">
      <c r="Y60">
        <v>15</v>
      </c>
      <c r="Z60" s="13" t="s">
        <v>6</v>
      </c>
      <c r="AA60" s="14">
        <v>432118</v>
      </c>
      <c r="AB60" s="36">
        <v>28693.411764705881</v>
      </c>
      <c r="AC60" s="7">
        <f>AA60/16</f>
        <v>27007.375</v>
      </c>
      <c r="AD60">
        <v>15</v>
      </c>
    </row>
    <row r="61" spans="3:30" ht="15" thickTop="1">
      <c r="AA61" s="6">
        <f>AA59+AA60</f>
        <v>975576</v>
      </c>
    </row>
    <row r="64" spans="3:30">
      <c r="X64" t="s">
        <v>87</v>
      </c>
      <c r="Z64" t="s">
        <v>82</v>
      </c>
    </row>
    <row r="66" spans="25:30" ht="15" thickBot="1">
      <c r="Y66" t="s">
        <v>68</v>
      </c>
      <c r="AB66" t="s">
        <v>67</v>
      </c>
      <c r="AC66" t="s">
        <v>63</v>
      </c>
      <c r="AD66" t="s">
        <v>69</v>
      </c>
    </row>
    <row r="67" spans="25:30" ht="15.75" thickTop="1" thickBot="1">
      <c r="Y67">
        <v>30</v>
      </c>
      <c r="Z67" s="13" t="s">
        <v>4</v>
      </c>
      <c r="AA67" s="14">
        <v>885163</v>
      </c>
      <c r="AB67" s="36">
        <v>28631.348837209302</v>
      </c>
      <c r="AC67" s="20">
        <f>AA67/31</f>
        <v>28553.645161290322</v>
      </c>
      <c r="AD67">
        <v>31</v>
      </c>
    </row>
    <row r="68" spans="25:30" ht="15.75" thickTop="1" thickBot="1">
      <c r="Y68">
        <v>12</v>
      </c>
      <c r="Z68" s="13" t="s">
        <v>7</v>
      </c>
      <c r="AA68" s="14">
        <v>345985</v>
      </c>
      <c r="AB68" s="36">
        <v>28631.348837209302</v>
      </c>
      <c r="AC68" s="7">
        <f>AA68/13</f>
        <v>26614.23076923077</v>
      </c>
      <c r="AD68">
        <v>12</v>
      </c>
    </row>
    <row r="69" spans="25:30" ht="15" thickTop="1">
      <c r="AA69" s="6">
        <f>AA67+AA68</f>
        <v>1231148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מודד_מנדט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2014-12-02T18:54:28Z</dcterms:created>
  <dcterms:modified xsi:type="dcterms:W3CDTF">2014-12-03T17:24:07Z</dcterms:modified>
</cp:coreProperties>
</file>