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C:\Users\yosef\Documents\א. כוכב חולצות\פרוייקטים ממוקדים\יום ירושלים תשפב\טופס הזמנה\"/>
    </mc:Choice>
  </mc:AlternateContent>
  <xr:revisionPtr revIDLastSave="0" documentId="13_ncr:1_{DB7075FC-6510-4F8D-9527-F1786532073E}" xr6:coauthVersionLast="47" xr6:coauthVersionMax="47" xr10:uidLastSave="{00000000-0000-0000-0000-000000000000}"/>
  <workbookProtection workbookAlgorithmName="SHA-512" workbookHashValue="p4ORItWepD3RkpqqqmxJf6NV+o8BQh2M7YvwWiYJzW+8QE304XY5y44u5xmol4uuQ8cAro+7uCluqLL9n1UyKQ==" workbookSaltValue="jUKygG45TfP0hziUTnDuug==" workbookSpinCount="100000" lockStructure="1"/>
  <bookViews>
    <workbookView xWindow="-108" yWindow="-108" windowWidth="23256" windowHeight="12576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5" l="1"/>
  <c r="H13" i="5"/>
  <c r="H14" i="5"/>
  <c r="H15" i="5"/>
  <c r="H16" i="5"/>
  <c r="H17" i="5"/>
  <c r="H18" i="5"/>
  <c r="H19" i="5"/>
  <c r="H20" i="5"/>
  <c r="H21" i="5"/>
  <c r="H22" i="5"/>
  <c r="C73" i="6"/>
  <c r="D73" i="6" s="1"/>
  <c r="B59" i="6"/>
  <c r="C59" i="6" s="1"/>
  <c r="C8" i="1" s="1"/>
  <c r="AB14" i="1" l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5" i="6"/>
  <c r="C32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0" i="6"/>
  <c r="C31" i="6"/>
  <c r="T7" i="1" s="1"/>
  <c r="W31" i="1"/>
  <c r="W41" i="1"/>
  <c r="W36" i="1"/>
  <c r="W26" i="1"/>
  <c r="W21" i="1"/>
  <c r="W16" i="1"/>
  <c r="B3" i="7" l="1"/>
  <c r="H3" i="5"/>
  <c r="H4" i="5"/>
  <c r="H5" i="5"/>
  <c r="H6" i="5"/>
  <c r="H7" i="5"/>
  <c r="H8" i="5"/>
  <c r="H9" i="5"/>
  <c r="H10" i="5"/>
  <c r="H11" i="5"/>
  <c r="P4" i="5"/>
  <c r="R4" i="5"/>
  <c r="P5" i="5"/>
  <c r="R5" i="5"/>
  <c r="P6" i="5"/>
  <c r="R6" i="5"/>
  <c r="P7" i="5"/>
  <c r="R7" i="5"/>
  <c r="P8" i="5"/>
  <c r="R8" i="5"/>
  <c r="P9" i="5"/>
  <c r="R9" i="5"/>
  <c r="P10" i="5"/>
  <c r="R10" i="5"/>
  <c r="P11" i="5"/>
  <c r="R11" i="5"/>
  <c r="P12" i="5"/>
  <c r="R12" i="5"/>
  <c r="P13" i="5"/>
  <c r="R13" i="5"/>
  <c r="P14" i="5"/>
  <c r="R14" i="5"/>
  <c r="P15" i="5"/>
  <c r="R15" i="5"/>
  <c r="P16" i="5"/>
  <c r="R16" i="5"/>
  <c r="P17" i="5"/>
  <c r="R17" i="5"/>
  <c r="P18" i="5"/>
  <c r="R18" i="5"/>
  <c r="P19" i="5"/>
  <c r="R19" i="5"/>
  <c r="P20" i="5"/>
  <c r="R20" i="5"/>
  <c r="P21" i="5"/>
  <c r="R21" i="5"/>
  <c r="P22" i="5"/>
  <c r="R22" i="5"/>
  <c r="J4" i="5"/>
  <c r="L4" i="5"/>
  <c r="J5" i="5"/>
  <c r="L5" i="5"/>
  <c r="J6" i="5"/>
  <c r="L6" i="5"/>
  <c r="J7" i="5"/>
  <c r="L7" i="5"/>
  <c r="J8" i="5"/>
  <c r="L8" i="5"/>
  <c r="J9" i="5"/>
  <c r="L9" i="5"/>
  <c r="J10" i="5"/>
  <c r="L10" i="5"/>
  <c r="J11" i="5"/>
  <c r="L11" i="5"/>
  <c r="J12" i="5"/>
  <c r="L12" i="5"/>
  <c r="J13" i="5"/>
  <c r="L13" i="5"/>
  <c r="J14" i="5"/>
  <c r="L14" i="5"/>
  <c r="J15" i="5"/>
  <c r="L15" i="5"/>
  <c r="J16" i="5"/>
  <c r="L16" i="5"/>
  <c r="J17" i="5"/>
  <c r="L17" i="5"/>
  <c r="J18" i="5"/>
  <c r="L18" i="5"/>
  <c r="J19" i="5"/>
  <c r="L19" i="5"/>
  <c r="J20" i="5"/>
  <c r="L20" i="5"/>
  <c r="J21" i="5"/>
  <c r="L21" i="5"/>
  <c r="J22" i="5"/>
  <c r="L22" i="5"/>
  <c r="L3" i="5"/>
  <c r="J3" i="5"/>
  <c r="R3" i="5"/>
  <c r="P3" i="5"/>
  <c r="C5" i="7" l="1"/>
  <c r="D3" i="7"/>
  <c r="C3" i="7"/>
  <c r="F11" i="1"/>
  <c r="V11" i="1"/>
  <c r="AA18" i="1" l="1"/>
  <c r="C72" i="6" s="1"/>
  <c r="W11" i="1"/>
  <c r="Y26" i="1"/>
  <c r="D74" i="6" l="1"/>
  <c r="AA15" i="1" s="1"/>
  <c r="AB15" i="1" s="1"/>
  <c r="AB16" i="1" s="1"/>
  <c r="C89" i="6"/>
  <c r="AA9" i="1" s="1"/>
  <c r="Y20" i="1"/>
  <c r="B49" i="6"/>
  <c r="Z22" i="1" l="1"/>
</calcChain>
</file>

<file path=xl/sharedStrings.xml><?xml version="1.0" encoding="utf-8"?>
<sst xmlns="http://schemas.openxmlformats.org/spreadsheetml/2006/main" count="555" uniqueCount="248">
  <si>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</si>
  <si>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</si>
  <si>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</si>
  <si>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</si>
  <si>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</si>
  <si>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</si>
  <si>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</si>
  <si>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</si>
  <si>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</si>
  <si>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</si>
  <si>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</si>
  <si>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</si>
  <si>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</si>
  <si>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</si>
  <si>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</si>
  <si>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</si>
  <si>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</si>
  <si>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</si>
  <si>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</si>
  <si>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</si>
  <si>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</si>
  <si>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</si>
  <si>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</si>
  <si>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</si>
  <si>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</si>
  <si>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</si>
  <si>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</si>
  <si>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</si>
  <si>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</si>
  <si>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</si>
  <si>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</si>
  <si>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</si>
  <si>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</si>
  <si>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</si>
  <si>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</si>
  <si>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</si>
  <si>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</si>
  <si>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</si>
  <si>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</si>
  <si>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</si>
  <si>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</si>
  <si>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איסוף עצמי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</si>
  <si>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</si>
  <si>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</si>
  <si>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</si>
  <si>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</si>
  <si>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</si>
  <si>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</si>
  <si>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</si>
  <si>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</si>
  <si>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</si>
  <si>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</si>
  <si>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</si>
  <si>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</si>
  <si>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</si>
  <si>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</si>
  <si>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</si>
  <si>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</si>
  <si>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</si>
  <si>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</si>
  <si>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</si>
  <si>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</si>
  <si>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</si>
  <si>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</si>
  <si>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</si>
  <si>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</si>
  <si>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</si>
  <si>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</si>
  <si>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</si>
  <si>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</si>
  <si>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</si>
  <si>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</si>
  <si>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</si>
  <si>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</si>
  <si>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</si>
  <si>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</si>
  <si>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</si>
  <si>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</si>
  <si>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</si>
  <si>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</si>
  <si>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</si>
  <si>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</si>
  <si>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</si>
  <si>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רקמה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</si>
  <si>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</si>
  <si>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</si>
  <si>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</si>
  <si>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</si>
  <si>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</si>
  <si>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</si>
  <si>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</si>
  <si>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</si>
  <si>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</si>
  <si>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</si>
  <si>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</si>
  <si>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</si>
  <si>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</si>
  <si>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</si>
  <si>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</si>
  <si>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</si>
  <si>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</si>
  <si>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</si>
  <si>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</si>
  <si>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</si>
  <si>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</si>
  <si>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</si>
  <si>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</si>
  <si>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אמריקאית_34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</si>
  <si>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</si>
  <si>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</si>
  <si>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</si>
  <si>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</si>
  <si>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</si>
  <si>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</si>
  <si>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</si>
  <si>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</si>
  <si>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</si>
  <si>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</si>
  <si>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</si>
  <si>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</si>
  <si>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</si>
  <si>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</si>
  <si>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</si>
  <si>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</si>
  <si>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</si>
  <si>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</si>
  <si>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</si>
  <si>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</si>
  <si>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</si>
  <si>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</si>
  <si>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</si>
  <si>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</si>
  <si>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r>
      <t xml:space="preserve">שם / תיאור הקובץ </t>
    </r>
    <r>
      <rPr>
        <sz val="8"/>
        <color theme="1"/>
        <rFont val="Arial"/>
        <family val="2"/>
        <scheme val="minor"/>
      </rPr>
      <t>(יש לצרף במייל)</t>
    </r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</si>
  <si>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</si>
  <si>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</si>
  <si>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</si>
  <si>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</si>
  <si>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</si>
  <si>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</si>
  <si>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</si>
  <si>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</si>
  <si>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</si>
  <si>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</si>
  <si>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</si>
  <si>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</si>
  <si>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</si>
  <si>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</si>
  <si>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</si>
  <si>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</si>
  <si>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</si>
  <si>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</si>
  <si>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</si>
  <si>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</si>
  <si>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</si>
  <si>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</si>
  <si>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</si>
  <si>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</si>
  <si>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</si>
  <si>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</si>
  <si>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</si>
  <si>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</si>
  <si>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</si>
  <si>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</si>
  <si>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</si>
  <si>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</si>
  <si>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</si>
  <si>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</si>
  <si>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</si>
  <si>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</si>
  <si>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</si>
  <si>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</si>
  <si>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</si>
  <si>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</si>
  <si>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</si>
  <si>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</si>
  <si>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</si>
  <si>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</si>
  <si>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</si>
  <si>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</si>
  <si>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</si>
  <si>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</si>
  <si>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</si>
  <si>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</si>
  <si>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</si>
  <si>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</si>
  <si>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</si>
  <si>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</si>
  <si>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</si>
  <si>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</si>
  <si>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</si>
  <si>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</si>
  <si>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</si>
  <si>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</si>
  <si>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</si>
  <si>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</si>
  <si>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</si>
  <si>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</si>
  <si>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</si>
  <si>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</si>
  <si>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</si>
  <si>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</si>
  <si>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</si>
  <si>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</si>
  <si>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</si>
  <si>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</si>
  <si>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</si>
  <si>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</si>
  <si>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</si>
  <si>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</si>
  <si>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</si>
  <si>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</si>
  <si>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</si>
  <si>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</si>
  <si>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</si>
  <si>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</si>
  <si>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</si>
  <si>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</si>
  <si>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</si>
  <si>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גופיית טריקו</t>
  </si>
  <si>
    <t>קפוצ'ון (+כובע וכיס)</t>
  </si>
  <si>
    <t xml:space="preserve">ח. אמריקאית קצרה </t>
  </si>
  <si>
    <t>ח. אמריקאית 3/4</t>
  </si>
  <si>
    <t>ח. אמריקאית ארוכה</t>
  </si>
  <si>
    <t>מכנס קצר דרייפיט</t>
  </si>
  <si>
    <t>קפוצ'ון עם רוכסן</t>
  </si>
  <si>
    <t>סופטשל</t>
  </si>
  <si>
    <t>ח. דרייפיט צבעוני</t>
  </si>
  <si>
    <t>תיק ניילון דק</t>
  </si>
  <si>
    <t>תיק ניילון עבה</t>
  </si>
  <si>
    <t>ציפית לכרית</t>
  </si>
  <si>
    <t>ציפית לכרית צבעוני</t>
  </si>
  <si>
    <t>ציפית לכרית פייטים</t>
  </si>
  <si>
    <t>מכנס שראוול</t>
  </si>
  <si>
    <t>סובלימציה</t>
  </si>
  <si>
    <t>מלאי</t>
  </si>
  <si>
    <t>לכתוב בהערות</t>
  </si>
  <si>
    <t>צבעי_סובלימציה</t>
  </si>
  <si>
    <t>סובלימציה צבעוני</t>
  </si>
  <si>
    <t>סוכן: תפארת</t>
  </si>
  <si>
    <t>המזמין- גוף / מוסד / סניף</t>
  </si>
  <si>
    <t>דרייפיט קצר 'מתאחדים'</t>
  </si>
  <si>
    <t>טריקו 3/4 'מתאחדים'</t>
  </si>
  <si>
    <t>טריקו קצר 'מתאחדים'</t>
  </si>
  <si>
    <t>כחול</t>
  </si>
  <si>
    <t>כן</t>
  </si>
  <si>
    <t>לא</t>
  </si>
  <si>
    <t>חישוב יבע</t>
  </si>
  <si>
    <t>הנחת יב"ע: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</si>
</sst>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_(&quot;₪&quot;* #,##0.0_);_(&quot;₪&quot;* \(#,##0.0\);_(&quot;₪&quot;* &quot;-&quot;??_);_(@_)"/>
    <numFmt numFmtId="169" formatCode="&quot;₪&quot;\ #,##0.0"/>
    <numFmt numFmtId="170" formatCode="&quot;₪&quot;\ #,##0.00"/>
  </numFmts>
  <fonts count="36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C00000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9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9"/>
      <color theme="1"/>
      <name val="Arial"/>
      <family val="2"/>
      <charset val="177"/>
      <scheme val="minor"/>
    </font>
    <font>
      <sz val="8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rgb="FF00B05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b/>
      <sz val="24"/>
      <color theme="1"/>
      <name val="Arial"/>
      <family val="2"/>
      <scheme val="minor"/>
    </font>
    <font>
      <sz val="9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sz val="11"/>
      <color rgb="FFFFFF00"/>
      <name val="Arial"/>
      <family val="2"/>
      <scheme val="minor"/>
    </font>
    <font>
      <b/>
      <sz val="11"/>
      <color theme="9"/>
      <name val="Arial"/>
      <family val="2"/>
      <scheme val="minor"/>
    </font>
    <font>
      <sz val="11"/>
      <color theme="9"/>
      <name val="Arial"/>
      <family val="2"/>
      <scheme val="minor"/>
    </font>
    <font>
      <b/>
      <sz val="16"/>
      <color theme="1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b/>
      <sz val="60"/>
      <color theme="9"/>
      <name val="Arial"/>
      <family val="2"/>
      <scheme val="minor"/>
    </font>
    <font>
      <sz val="14"/>
      <color theme="0"/>
      <name val="Arial"/>
      <family val="2"/>
      <scheme val="minor"/>
    </font>
    <font>
      <sz val="11"/>
      <color theme="0"/>
      <name val="Arial"/>
      <family val="2"/>
      <charset val="177"/>
      <scheme val="minor"/>
    </font>
    <font>
      <sz val="11"/>
      <color theme="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/>
    <xf numFmtId="0" fontId="13" fillId="0" borderId="0" xfId="0" applyFont="1" applyBorder="1" applyAlignment="1">
      <alignment horizontal="center"/>
    </xf>
    <xf numFmtId="14" fontId="1" fillId="0" borderId="0" xfId="0" applyNumberFormat="1" applyFont="1"/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4" borderId="10" xfId="0" applyFont="1" applyFill="1" applyBorder="1" applyAlignment="1" applyProtection="1">
      <alignment horizontal="center" vertical="center"/>
    </xf>
    <xf numFmtId="166" fontId="0" fillId="4" borderId="23" xfId="1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5" fillId="0" borderId="0" xfId="0" applyFont="1" applyBorder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22" fillId="2" borderId="0" xfId="0" applyFont="1" applyFill="1"/>
    <xf numFmtId="0" fontId="21" fillId="2" borderId="0" xfId="0" applyFont="1" applyFill="1"/>
    <xf numFmtId="0" fontId="0" fillId="0" borderId="38" xfId="0" applyBorder="1"/>
    <xf numFmtId="0" fontId="2" fillId="4" borderId="8" xfId="0" applyFont="1" applyFill="1" applyBorder="1" applyAlignment="1" applyProtection="1">
      <alignment horizontal="center" vertical="center"/>
    </xf>
    <xf numFmtId="0" fontId="12" fillId="4" borderId="8" xfId="0" applyFont="1" applyFill="1" applyBorder="1" applyAlignment="1" applyProtection="1">
      <alignment horizontal="center" vertical="center" wrapText="1"/>
    </xf>
    <xf numFmtId="0" fontId="2" fillId="4" borderId="26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16" fillId="5" borderId="4" xfId="0" applyFont="1" applyFill="1" applyBorder="1" applyAlignment="1" applyProtection="1">
      <alignment horizontal="center" vertical="center" wrapText="1"/>
    </xf>
    <xf numFmtId="0" fontId="24" fillId="5" borderId="4" xfId="0" applyFont="1" applyFill="1" applyBorder="1" applyAlignment="1" applyProtection="1">
      <alignment horizontal="right" vertical="center"/>
    </xf>
    <xf numFmtId="0" fontId="25" fillId="0" borderId="0" xfId="0" applyFont="1" applyBorder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4" fillId="4" borderId="31" xfId="0" applyFont="1" applyFill="1" applyBorder="1" applyAlignment="1" applyProtection="1">
      <alignment vertical="center"/>
    </xf>
    <xf numFmtId="0" fontId="4" fillId="4" borderId="43" xfId="0" applyFont="1" applyFill="1" applyBorder="1" applyAlignment="1" applyProtection="1">
      <alignment vertical="center"/>
    </xf>
    <xf numFmtId="0" fontId="0" fillId="0" borderId="37" xfId="0" applyBorder="1"/>
    <xf numFmtId="0" fontId="0" fillId="0" borderId="11" xfId="0" applyBorder="1"/>
    <xf numFmtId="0" fontId="0" fillId="0" borderId="7" xfId="0" applyBorder="1"/>
    <xf numFmtId="0" fontId="0" fillId="0" borderId="19" xfId="0" applyFill="1" applyBorder="1"/>
    <xf numFmtId="0" fontId="27" fillId="0" borderId="0" xfId="0" applyFont="1" applyFill="1" applyAlignment="1" applyProtection="1">
      <alignment horizontal="center" vertical="center"/>
    </xf>
    <xf numFmtId="0" fontId="28" fillId="0" borderId="0" xfId="0" applyFont="1" applyFill="1" applyAlignment="1" applyProtection="1">
      <alignment horizontal="right" vertical="center"/>
    </xf>
    <xf numFmtId="0" fontId="29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right" vertical="center"/>
    </xf>
    <xf numFmtId="0" fontId="1" fillId="0" borderId="0" xfId="0" applyFont="1" applyBorder="1"/>
    <xf numFmtId="0" fontId="0" fillId="0" borderId="0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Font="1" applyBorder="1"/>
    <xf numFmtId="14" fontId="0" fillId="0" borderId="29" xfId="0" applyNumberFormat="1" applyBorder="1"/>
    <xf numFmtId="0" fontId="0" fillId="0" borderId="0" xfId="0" applyFont="1" applyFill="1" applyBorder="1"/>
    <xf numFmtId="0" fontId="3" fillId="0" borderId="0" xfId="0" applyFont="1"/>
    <xf numFmtId="0" fontId="0" fillId="0" borderId="1" xfId="0" applyFont="1" applyBorder="1"/>
    <xf numFmtId="0" fontId="3" fillId="0" borderId="1" xfId="0" applyFont="1" applyFill="1" applyBorder="1"/>
    <xf numFmtId="0" fontId="0" fillId="0" borderId="0" xfId="0" applyBorder="1" applyAlignment="1" applyProtection="1">
      <alignment horizontal="center" vertical="center"/>
    </xf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Fill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0" fillId="0" borderId="0" xfId="0" applyProtection="1"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" fillId="3" borderId="23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0" fillId="0" borderId="0" xfId="0" applyBorder="1" applyProtection="1"/>
    <xf numFmtId="0" fontId="4" fillId="4" borderId="7" xfId="0" applyFont="1" applyFill="1" applyBorder="1" applyAlignment="1" applyProtection="1">
      <alignment horizontal="right" vertical="center"/>
    </xf>
    <xf numFmtId="0" fontId="4" fillId="4" borderId="8" xfId="0" applyFont="1" applyFill="1" applyBorder="1" applyAlignment="1" applyProtection="1">
      <alignment horizontal="right" vertical="center"/>
    </xf>
    <xf numFmtId="0" fontId="4" fillId="4" borderId="26" xfId="0" applyFont="1" applyFill="1" applyBorder="1" applyAlignment="1" applyProtection="1">
      <alignment horizontal="right" vertical="center"/>
    </xf>
    <xf numFmtId="167" fontId="10" fillId="4" borderId="1" xfId="1" applyNumberFormat="1" applyFont="1" applyFill="1" applyBorder="1" applyAlignment="1" applyProtection="1">
      <alignment horizontal="center" vertical="center"/>
    </xf>
    <xf numFmtId="167" fontId="10" fillId="4" borderId="19" xfId="0" applyNumberFormat="1" applyFont="1" applyFill="1" applyBorder="1" applyAlignment="1" applyProtection="1">
      <alignment horizontal="center" vertical="center"/>
    </xf>
    <xf numFmtId="167" fontId="10" fillId="4" borderId="3" xfId="1" applyNumberFormat="1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167" fontId="10" fillId="4" borderId="44" xfId="0" applyNumberFormat="1" applyFont="1" applyFill="1" applyBorder="1" applyAlignment="1" applyProtection="1">
      <alignment horizontal="center" vertical="center"/>
    </xf>
    <xf numFmtId="167" fontId="8" fillId="4" borderId="6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Protection="1"/>
    <xf numFmtId="0" fontId="11" fillId="0" borderId="0" xfId="0" applyFont="1" applyBorder="1" applyAlignment="1" applyProtection="1">
      <alignment wrapText="1"/>
    </xf>
    <xf numFmtId="0" fontId="1" fillId="0" borderId="48" xfId="0" applyFont="1" applyFill="1" applyBorder="1"/>
    <xf numFmtId="0" fontId="35" fillId="0" borderId="0" xfId="0" applyFont="1"/>
    <xf numFmtId="0" fontId="35" fillId="0" borderId="0" xfId="0" applyFont="1" applyBorder="1"/>
    <xf numFmtId="0" fontId="3" fillId="0" borderId="0" xfId="0" applyFont="1" applyFill="1" applyBorder="1"/>
    <xf numFmtId="0" fontId="34" fillId="0" borderId="0" xfId="0" applyFont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169" fontId="12" fillId="4" borderId="10" xfId="0" applyNumberFormat="1" applyFont="1" applyFill="1" applyBorder="1" applyAlignment="1" applyProtection="1">
      <alignment horizontal="center" vertical="center"/>
    </xf>
    <xf numFmtId="170" fontId="12" fillId="4" borderId="10" xfId="0" applyNumberFormat="1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31" fillId="0" borderId="27" xfId="2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14" fontId="18" fillId="5" borderId="33" xfId="0" applyNumberFormat="1" applyFont="1" applyFill="1" applyBorder="1" applyAlignment="1" applyProtection="1">
      <alignment horizontal="center" vertical="center"/>
    </xf>
    <xf numFmtId="14" fontId="18" fillId="5" borderId="51" xfId="0" applyNumberFormat="1" applyFont="1" applyFill="1" applyBorder="1" applyAlignment="1" applyProtection="1">
      <alignment horizontal="center" vertical="center"/>
    </xf>
    <xf numFmtId="14" fontId="18" fillId="5" borderId="52" xfId="0" applyNumberFormat="1" applyFont="1" applyFill="1" applyBorder="1" applyAlignment="1" applyProtection="1">
      <alignment horizontal="center" vertical="center"/>
    </xf>
    <xf numFmtId="0" fontId="10" fillId="5" borderId="11" xfId="0" applyFont="1" applyFill="1" applyBorder="1" applyAlignment="1" applyProtection="1">
      <alignment horizontal="center" vertical="center"/>
    </xf>
    <xf numFmtId="0" fontId="10" fillId="5" borderId="12" xfId="0" applyFont="1" applyFill="1" applyBorder="1" applyAlignment="1" applyProtection="1">
      <alignment horizontal="center" vertical="center"/>
    </xf>
    <xf numFmtId="0" fontId="10" fillId="5" borderId="17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166" fontId="21" fillId="2" borderId="12" xfId="0" applyNumberFormat="1" applyFont="1" applyFill="1" applyBorder="1" applyAlignment="1" applyProtection="1">
      <alignment horizontal="center" vertical="center"/>
    </xf>
    <xf numFmtId="166" fontId="21" fillId="2" borderId="17" xfId="0" applyNumberFormat="1" applyFont="1" applyFill="1" applyBorder="1" applyAlignment="1" applyProtection="1">
      <alignment horizontal="center" vertical="center"/>
    </xf>
    <xf numFmtId="166" fontId="21" fillId="2" borderId="28" xfId="0" applyNumberFormat="1" applyFont="1" applyFill="1" applyBorder="1" applyAlignment="1" applyProtection="1">
      <alignment horizontal="center" vertical="center"/>
    </xf>
    <xf numFmtId="166" fontId="21" fillId="2" borderId="29" xfId="0" applyNumberFormat="1" applyFont="1" applyFill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center" wrapText="1"/>
    </xf>
    <xf numFmtId="0" fontId="7" fillId="5" borderId="28" xfId="0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 applyProtection="1">
      <alignment horizontal="center" vertical="center"/>
    </xf>
    <xf numFmtId="0" fontId="20" fillId="5" borderId="17" xfId="0" applyFont="1" applyFill="1" applyBorder="1" applyAlignment="1" applyProtection="1">
      <alignment horizontal="center" vertical="center"/>
    </xf>
    <xf numFmtId="0" fontId="20" fillId="5" borderId="28" xfId="0" applyFont="1" applyFill="1" applyBorder="1" applyAlignment="1" applyProtection="1">
      <alignment horizontal="center" vertical="center"/>
    </xf>
    <xf numFmtId="0" fontId="20" fillId="5" borderId="29" xfId="0" applyFont="1" applyFill="1" applyBorder="1" applyAlignment="1" applyProtection="1">
      <alignment horizontal="center" vertical="center"/>
    </xf>
    <xf numFmtId="0" fontId="32" fillId="0" borderId="55" xfId="0" applyFont="1" applyFill="1" applyBorder="1" applyAlignment="1" applyProtection="1">
      <alignment horizontal="center" vertical="center"/>
      <protection locked="0"/>
    </xf>
    <xf numFmtId="0" fontId="32" fillId="0" borderId="56" xfId="0" applyFont="1" applyFill="1" applyBorder="1" applyAlignment="1" applyProtection="1">
      <alignment horizontal="center" vertical="center"/>
      <protection locked="0"/>
    </xf>
    <xf numFmtId="0" fontId="32" fillId="0" borderId="57" xfId="0" applyFont="1" applyFill="1" applyBorder="1" applyAlignment="1" applyProtection="1">
      <alignment horizontal="center" vertical="center"/>
      <protection locked="0"/>
    </xf>
    <xf numFmtId="0" fontId="32" fillId="0" borderId="58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locked="0"/>
    </xf>
    <xf numFmtId="0" fontId="32" fillId="0" borderId="53" xfId="0" applyFont="1" applyFill="1" applyBorder="1" applyAlignment="1" applyProtection="1">
      <alignment horizontal="center" vertical="center"/>
      <protection locked="0"/>
    </xf>
    <xf numFmtId="0" fontId="33" fillId="0" borderId="59" xfId="0" applyFont="1" applyFill="1" applyBorder="1" applyAlignment="1" applyProtection="1">
      <alignment horizontal="center" vertical="center"/>
    </xf>
    <xf numFmtId="0" fontId="33" fillId="0" borderId="54" xfId="0" applyFont="1" applyFill="1" applyBorder="1" applyAlignment="1" applyProtection="1">
      <alignment horizontal="center" vertical="center"/>
    </xf>
    <xf numFmtId="0" fontId="33" fillId="0" borderId="60" xfId="0" applyFont="1" applyFill="1" applyBorder="1" applyAlignment="1" applyProtection="1">
      <alignment horizontal="center" vertical="center"/>
    </xf>
    <xf numFmtId="168" fontId="34" fillId="0" borderId="56" xfId="1" applyNumberFormat="1" applyFont="1" applyBorder="1" applyAlignment="1" applyProtection="1">
      <alignment horizontal="center" vertical="center"/>
    </xf>
    <xf numFmtId="0" fontId="23" fillId="4" borderId="30" xfId="0" applyFont="1" applyFill="1" applyBorder="1" applyAlignment="1" applyProtection="1">
      <alignment horizontal="center" vertical="center" wrapText="1"/>
    </xf>
    <xf numFmtId="0" fontId="23" fillId="4" borderId="33" xfId="0" applyFont="1" applyFill="1" applyBorder="1" applyAlignment="1" applyProtection="1">
      <alignment horizontal="center" vertical="center" wrapText="1"/>
    </xf>
    <xf numFmtId="0" fontId="2" fillId="5" borderId="30" xfId="0" applyFont="1" applyFill="1" applyBorder="1" applyAlignment="1" applyProtection="1">
      <alignment horizontal="center" vertical="center" wrapText="1"/>
    </xf>
    <xf numFmtId="0" fontId="2" fillId="5" borderId="33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center" vertical="center"/>
    </xf>
    <xf numFmtId="0" fontId="2" fillId="4" borderId="24" xfId="0" applyFont="1" applyFill="1" applyBorder="1" applyAlignment="1" applyProtection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</xf>
    <xf numFmtId="0" fontId="2" fillId="4" borderId="16" xfId="0" applyFont="1" applyFill="1" applyBorder="1" applyAlignment="1" applyProtection="1">
      <alignment horizontal="center" vertical="center" wrapText="1"/>
    </xf>
    <xf numFmtId="0" fontId="2" fillId="4" borderId="24" xfId="0" applyFont="1" applyFill="1" applyBorder="1" applyAlignment="1" applyProtection="1">
      <alignment horizontal="center" vertical="center" wrapText="1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</xf>
    <xf numFmtId="0" fontId="2" fillId="5" borderId="8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24" xfId="0" applyFont="1" applyFill="1" applyBorder="1" applyAlignment="1" applyProtection="1">
      <alignment horizontal="center" vertical="center" wrapText="1"/>
    </xf>
    <xf numFmtId="0" fontId="2" fillId="5" borderId="25" xfId="0" applyFont="1" applyFill="1" applyBorder="1" applyAlignment="1" applyProtection="1">
      <alignment horizontal="center" vertical="center" wrapText="1"/>
    </xf>
    <xf numFmtId="0" fontId="2" fillId="5" borderId="11" xfId="0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6" fillId="5" borderId="8" xfId="0" applyFont="1" applyFill="1" applyBorder="1" applyAlignment="1" applyProtection="1">
      <alignment horizontal="center" vertical="center" wrapText="1"/>
    </xf>
    <xf numFmtId="0" fontId="16" fillId="5" borderId="16" xfId="0" applyFont="1" applyFill="1" applyBorder="1" applyAlignment="1" applyProtection="1">
      <alignment horizontal="center" vertical="center" wrapText="1"/>
    </xf>
    <xf numFmtId="0" fontId="2" fillId="5" borderId="16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/>
    </xf>
    <xf numFmtId="0" fontId="2" fillId="5" borderId="25" xfId="0" applyFont="1" applyFill="1" applyBorder="1" applyAlignment="1" applyProtection="1">
      <alignment horizontal="center"/>
    </xf>
    <xf numFmtId="165" fontId="0" fillId="0" borderId="18" xfId="0" applyNumberFormat="1" applyBorder="1" applyAlignment="1" applyProtection="1">
      <alignment horizontal="center" vertical="center" wrapText="1"/>
    </xf>
    <xf numFmtId="165" fontId="0" fillId="0" borderId="2" xfId="0" applyNumberFormat="1" applyBorder="1" applyAlignment="1" applyProtection="1">
      <alignment horizontal="center" vertical="center" wrapText="1"/>
    </xf>
    <xf numFmtId="165" fontId="0" fillId="0" borderId="15" xfId="0" applyNumberForma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3" borderId="22" xfId="0" applyFont="1" applyFill="1" applyBorder="1" applyAlignment="1" applyProtection="1">
      <alignment horizontal="center" vertical="center"/>
      <protection locked="0"/>
    </xf>
    <xf numFmtId="0" fontId="2" fillId="5" borderId="39" xfId="0" applyFont="1" applyFill="1" applyBorder="1" applyAlignment="1" applyProtection="1">
      <alignment horizontal="center" vertical="center" wrapText="1"/>
    </xf>
    <xf numFmtId="0" fontId="2" fillId="5" borderId="27" xfId="0" applyFont="1" applyFill="1" applyBorder="1" applyAlignment="1" applyProtection="1">
      <alignment horizontal="center" vertical="center" wrapText="1"/>
    </xf>
    <xf numFmtId="0" fontId="2" fillId="5" borderId="3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ill>
        <patternFill patternType="lightUp">
          <fgColor rgb="FFFB8F8F"/>
          <bgColor auto="1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b val="0"/>
        <i/>
        <color theme="1" tint="0.499984740745262"/>
      </font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/>
        <color theme="2" tint="-0.499984740745262"/>
      </font>
    </dxf>
    <dxf>
      <fill>
        <patternFill>
          <bgColor rgb="FF92D050"/>
        </patternFill>
      </fill>
    </dxf>
    <dxf>
      <fill>
        <patternFill patternType="lightUp">
          <fgColor theme="4" tint="0.39994506668294322"/>
        </patternFill>
      </fill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967443140" y="2301240"/>
          <a:ext cx="2491740" cy="3787140"/>
        </a:xfrm>
        <a:custGeom>
          <a:avLst/>
          <a:gdLst>
            <a:gd name="connsiteX0" fmla="*/ 0 w 2491740"/>
            <a:gd name="connsiteY0" fmla="*/ 0 h 3787140"/>
            <a:gd name="connsiteX1" fmla="*/ 473431 w 2491740"/>
            <a:gd name="connsiteY1" fmla="*/ 0 h 3787140"/>
            <a:gd name="connsiteX2" fmla="*/ 897026 w 2491740"/>
            <a:gd name="connsiteY2" fmla="*/ 0 h 3787140"/>
            <a:gd name="connsiteX3" fmla="*/ 1445209 w 2491740"/>
            <a:gd name="connsiteY3" fmla="*/ 0 h 3787140"/>
            <a:gd name="connsiteX4" fmla="*/ 1918640 w 2491740"/>
            <a:gd name="connsiteY4" fmla="*/ 0 h 3787140"/>
            <a:gd name="connsiteX5" fmla="*/ 2491740 w 2491740"/>
            <a:gd name="connsiteY5" fmla="*/ 0 h 3787140"/>
            <a:gd name="connsiteX6" fmla="*/ 2491740 w 2491740"/>
            <a:gd name="connsiteY6" fmla="*/ 616763 h 3787140"/>
            <a:gd name="connsiteX7" fmla="*/ 2491740 w 2491740"/>
            <a:gd name="connsiteY7" fmla="*/ 1157783 h 3787140"/>
            <a:gd name="connsiteX8" fmla="*/ 2491740 w 2491740"/>
            <a:gd name="connsiteY8" fmla="*/ 1698803 h 3787140"/>
            <a:gd name="connsiteX9" fmla="*/ 2491740 w 2491740"/>
            <a:gd name="connsiteY9" fmla="*/ 2164080 h 3787140"/>
            <a:gd name="connsiteX10" fmla="*/ 2491740 w 2491740"/>
            <a:gd name="connsiteY10" fmla="*/ 2629357 h 3787140"/>
            <a:gd name="connsiteX11" fmla="*/ 2491740 w 2491740"/>
            <a:gd name="connsiteY11" fmla="*/ 3170377 h 3787140"/>
            <a:gd name="connsiteX12" fmla="*/ 2491740 w 2491740"/>
            <a:gd name="connsiteY12" fmla="*/ 3787140 h 3787140"/>
            <a:gd name="connsiteX13" fmla="*/ 2068144 w 2491740"/>
            <a:gd name="connsiteY13" fmla="*/ 3787140 h 3787140"/>
            <a:gd name="connsiteX14" fmla="*/ 1519961 w 2491740"/>
            <a:gd name="connsiteY14" fmla="*/ 3787140 h 3787140"/>
            <a:gd name="connsiteX15" fmla="*/ 1071448 w 2491740"/>
            <a:gd name="connsiteY15" fmla="*/ 3787140 h 3787140"/>
            <a:gd name="connsiteX16" fmla="*/ 573100 w 2491740"/>
            <a:gd name="connsiteY16" fmla="*/ 3787140 h 3787140"/>
            <a:gd name="connsiteX17" fmla="*/ 0 w 2491740"/>
            <a:gd name="connsiteY17" fmla="*/ 3787140 h 3787140"/>
            <a:gd name="connsiteX18" fmla="*/ 0 w 2491740"/>
            <a:gd name="connsiteY18" fmla="*/ 3246120 h 3787140"/>
            <a:gd name="connsiteX19" fmla="*/ 0 w 2491740"/>
            <a:gd name="connsiteY19" fmla="*/ 2780843 h 3787140"/>
            <a:gd name="connsiteX20" fmla="*/ 0 w 2491740"/>
            <a:gd name="connsiteY20" fmla="*/ 2315566 h 3787140"/>
            <a:gd name="connsiteX21" fmla="*/ 0 w 2491740"/>
            <a:gd name="connsiteY21" fmla="*/ 1812417 h 3787140"/>
            <a:gd name="connsiteX22" fmla="*/ 0 w 2491740"/>
            <a:gd name="connsiteY22" fmla="*/ 1195654 h 3787140"/>
            <a:gd name="connsiteX23" fmla="*/ 0 w 2491740"/>
            <a:gd name="connsiteY23" fmla="*/ 654634 h 3787140"/>
            <a:gd name="connsiteX24" fmla="*/ 0 w 249174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491740" h="3787140" extrusionOk="0">
              <a:moveTo>
                <a:pt x="0" y="0"/>
              </a:moveTo>
              <a:cubicBezTo>
                <a:pt x="107146" y="-53508"/>
                <a:pt x="289489" y="17747"/>
                <a:pt x="473431" y="0"/>
              </a:cubicBezTo>
              <a:cubicBezTo>
                <a:pt x="657373" y="-17747"/>
                <a:pt x="797405" y="33911"/>
                <a:pt x="897026" y="0"/>
              </a:cubicBezTo>
              <a:cubicBezTo>
                <a:pt x="996647" y="-33911"/>
                <a:pt x="1295456" y="19247"/>
                <a:pt x="1445209" y="0"/>
              </a:cubicBezTo>
              <a:cubicBezTo>
                <a:pt x="1594962" y="-19247"/>
                <a:pt x="1722653" y="9210"/>
                <a:pt x="1918640" y="0"/>
              </a:cubicBezTo>
              <a:cubicBezTo>
                <a:pt x="2114627" y="-9210"/>
                <a:pt x="2312570" y="19201"/>
                <a:pt x="2491740" y="0"/>
              </a:cubicBezTo>
              <a:cubicBezTo>
                <a:pt x="2537816" y="223440"/>
                <a:pt x="2425595" y="346887"/>
                <a:pt x="2491740" y="616763"/>
              </a:cubicBezTo>
              <a:cubicBezTo>
                <a:pt x="2557885" y="886639"/>
                <a:pt x="2433388" y="1047166"/>
                <a:pt x="2491740" y="1157783"/>
              </a:cubicBezTo>
              <a:cubicBezTo>
                <a:pt x="2550092" y="1268400"/>
                <a:pt x="2468786" y="1524871"/>
                <a:pt x="2491740" y="1698803"/>
              </a:cubicBezTo>
              <a:cubicBezTo>
                <a:pt x="2514694" y="1872735"/>
                <a:pt x="2456750" y="1970782"/>
                <a:pt x="2491740" y="2164080"/>
              </a:cubicBezTo>
              <a:cubicBezTo>
                <a:pt x="2526730" y="2357378"/>
                <a:pt x="2452977" y="2467450"/>
                <a:pt x="2491740" y="2629357"/>
              </a:cubicBezTo>
              <a:cubicBezTo>
                <a:pt x="2530503" y="2791264"/>
                <a:pt x="2472484" y="2998788"/>
                <a:pt x="2491740" y="3170377"/>
              </a:cubicBezTo>
              <a:cubicBezTo>
                <a:pt x="2510996" y="3341966"/>
                <a:pt x="2462251" y="3632037"/>
                <a:pt x="2491740" y="3787140"/>
              </a:cubicBezTo>
              <a:cubicBezTo>
                <a:pt x="2310511" y="3834623"/>
                <a:pt x="2236675" y="3770910"/>
                <a:pt x="2068144" y="3787140"/>
              </a:cubicBezTo>
              <a:cubicBezTo>
                <a:pt x="1899613" y="3803370"/>
                <a:pt x="1690500" y="3739432"/>
                <a:pt x="1519961" y="3787140"/>
              </a:cubicBezTo>
              <a:cubicBezTo>
                <a:pt x="1349422" y="3834848"/>
                <a:pt x="1214700" y="3750117"/>
                <a:pt x="1071448" y="3787140"/>
              </a:cubicBezTo>
              <a:cubicBezTo>
                <a:pt x="928196" y="3824163"/>
                <a:pt x="715431" y="3740569"/>
                <a:pt x="573100" y="3787140"/>
              </a:cubicBezTo>
              <a:cubicBezTo>
                <a:pt x="430769" y="3833711"/>
                <a:pt x="246920" y="3785524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1</xdr:col>
      <xdr:colOff>206636</xdr:colOff>
      <xdr:row>0</xdr:row>
      <xdr:rowOff>39086</xdr:rowOff>
    </xdr:from>
    <xdr:to>
      <xdr:col>22</xdr:col>
      <xdr:colOff>747656</xdr:colOff>
      <xdr:row>4</xdr:row>
      <xdr:rowOff>76200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70444524" y="39086"/>
          <a:ext cx="9037320" cy="829594"/>
        </a:xfrm>
        <a:prstGeom prst="rect">
          <a:avLst/>
        </a:prstGeom>
      </xdr:spPr>
    </xdr:pic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405606</xdr:colOff>
      <xdr:row>44</xdr:row>
      <xdr:rowOff>83820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E5DF207E-7C41-42EC-BE91-650CCBC4B4C6}" name="טבלה23" displayName="טבלה23" ref="J4:M68" totalsRowShown="0" headerRowDxfId="101" headerRowBorderDxfId="100" tableBorderDxfId="99" totalsRowBorderDxfId="98">
  <autoFilter ref="J4:M68" xr:uid="{C5B7EAFA-4FB8-4F38-AF79-F1632486D9A2}"/>
  <sortState xmlns:xlrd2="http://schemas.microsoft.com/office/spreadsheetml/2017/richdata2" ref="J5:M68">
    <sortCondition ref="J4:J68"/>
  </sortState>
  <tableColumns count="4">
    <tableColumn id="1" xr3:uid="{1566CD04-1AAC-4442-A133-A7B257C04E52}" name="קלט" dataDxfId="97"/>
    <tableColumn id="2" xr3:uid="{C3D97CFE-76A4-4D40-9CB2-B23846640CF7}" name="פלט1" dataDxfId="96"/>
    <tableColumn id="3" xr3:uid="{32B24412-3A47-4090-9326-915DFBCA2303}" name="פלט2" dataDxfId="95"/>
    <tableColumn id="4" xr3:uid="{0198091E-472F-48FB-B78C-ECC4A184626F}" name="פלט 3" dataDxfId="94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6102D0-0FE1-45B5-9FA3-E209D1911B1F}" name="טבלה5" displayName="טבלה5" ref="N2:N11" totalsRowShown="0" headerRowDxfId="69" dataDxfId="68">
  <autoFilter ref="N2:N11" xr:uid="{233CDC62-AF89-4BFD-AEC7-250754C91E82}"/>
  <tableColumns count="1">
    <tableColumn id="1" xr3:uid="{D63655C3-AD5F-44D4-9C6E-FA6BA850FDBA}" name="חולצת דרייפיט" dataDxfId="67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044206-CFD1-49C7-B58A-7D3798C73E24}" name="טבלה6" displayName="טבלה6" ref="P2:P22" totalsRowShown="0" headerRowDxfId="66" dataDxfId="65">
  <autoFilter ref="P2:P22" xr:uid="{03C8763C-920B-4AA1-A834-E384F0B6AB05}"/>
  <tableColumns count="1">
    <tableColumn id="1" xr3:uid="{BFFB6C65-62E9-49EB-B564-6F982B9C6851}" name="קפוצ'ון כובע וכיס" dataDxfId="64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EDF7DA6-29A5-4F48-9B53-EE99908D5658}" name="טבלה7" displayName="טבלה7" ref="R2:R22" totalsRowShown="0" headerRowDxfId="63" dataDxfId="62">
  <autoFilter ref="R2:R22" xr:uid="{DCA1D7D1-AB0D-4369-A052-EA5FC488D552}"/>
  <tableColumns count="1">
    <tableColumn id="1" xr3:uid="{58ACAED1-7A92-48D3-BAB3-6CB30E46885E}" name="סווצ'ר" dataDxfId="61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C832DB6-2308-4B4A-AB4D-18C5D0496907}" name="טבלה8" displayName="טבלה8" ref="T2:T3" totalsRowShown="0" headerRowDxfId="60" dataDxfId="59">
  <autoFilter ref="T2:T3" xr:uid="{8FD97C30-ECE8-4782-8072-F7A4904DF68D}"/>
  <tableColumns count="1">
    <tableColumn id="1" xr3:uid="{1868D76B-8D0B-4111-86F5-FD944E941A2D}" name="אמריקאית קצר " dataDxfId="58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4AC2CD5-7752-4033-B851-848C44C097A9}" name="טבלה9" displayName="טבלה9" ref="V2:V3" totalsRowShown="0" headerRowDxfId="57" dataDxfId="56">
  <autoFilter ref="V2:V3" xr:uid="{8D58D119-3192-4554-AC01-EE251102B1A1}"/>
  <tableColumns count="1">
    <tableColumn id="1" xr3:uid="{EC3DD8D0-C5A9-4082-89CD-9F8EB92131A3}" name="אמריקאית 3/4" dataDxfId="55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9790989-2E84-4958-9670-2693A85847DC}" name="טבלה10" displayName="טבלה10" ref="X2:X3" totalsRowShown="0" headerRowDxfId="54" dataDxfId="53">
  <autoFilter ref="X2:X3" xr:uid="{520C4527-6A0D-4A8C-863B-40B8584840F3}"/>
  <tableColumns count="1">
    <tableColumn id="1" xr3:uid="{870E8C3A-BEAA-4ECD-91DA-AC11E640774A}" name="אמריקאית ארוך" dataDxfId="52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51E65C8-D530-4236-8017-CC78935BAFA5}" name="טבלה11" displayName="טבלה11" ref="Z2:Z4" totalsRowShown="0" headerRowDxfId="51" dataDxfId="50">
  <autoFilter ref="Z2:Z4" xr:uid="{600741B4-878D-4279-944B-D153D5613251}"/>
  <tableColumns count="1">
    <tableColumn id="1" xr3:uid="{3363D174-598B-4603-88DA-E4E87A6633C1}" name="טרנינג" dataDxfId="49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3077C3E-D819-48EB-AFA4-91FC7A6F6D8B}" name="טבלה12" displayName="טבלה12" ref="AJ2:AJ3" totalsRowShown="0" headerRowDxfId="48" dataDxfId="47">
  <autoFilter ref="AJ2:AJ3" xr:uid="{D7052072-3A8C-45F1-AD0C-E43C2C6ED016}"/>
  <tableColumns count="1">
    <tableColumn id="1" xr3:uid="{D7E0CB3F-19D8-46F1-BA7C-EB37FC9C1A5B}" name="מכנס קצר" dataDxfId="46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6DA402AE-E274-4B46-A0CA-BC4DE07D2F00}" name="טבלה13" displayName="טבלה13" ref="AL2:AL3" totalsRowShown="0" headerRowDxfId="45" dataDxfId="44">
  <autoFilter ref="AL2:AL3" xr:uid="{0DC26C90-CF60-418E-9AA4-DE2FB7AD6D94}"/>
  <tableColumns count="1">
    <tableColumn id="1" xr3:uid="{C065F95F-3686-485C-A7AC-1FC9650771F7}" name="בוקסר" dataDxfId="43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B29C7D3-0D4D-4B71-92C6-8692B69C827F}" name="טבלה14" displayName="טבלה14" ref="AN2:AN5" totalsRowShown="0" headerRowDxfId="42" dataDxfId="41">
  <autoFilter ref="AN2:AN5" xr:uid="{2CA79E99-95EA-40B8-86E9-DD8B93C2D0C4}"/>
  <tableColumns count="1">
    <tableColumn id="1" xr3:uid="{D73E4ADD-8FFF-4CDF-A6A2-4F5CA9787743}" name="פליז חד צדדי" dataDxfId="4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97BB736-549E-4385-ADC1-DA907F0EF903}" name="טבלה16" displayName="טבלה16" ref="B4:C14" totalsRowShown="0" headerRowDxfId="92" dataDxfId="91">
  <autoFilter ref="B4:C14" xr:uid="{851E7580-E4E2-4D77-8222-B5D13DE2D909}"/>
  <tableColumns count="2">
    <tableColumn id="1" xr3:uid="{6B81178B-B981-45E1-8B81-44051F85DC07}" name="רשימת פריטים 1" dataDxfId="90"/>
    <tableColumn id="2" xr3:uid="{C72000F3-6366-44FD-A12A-0D47F157BDC4}" name="מחיר" dataDxfId="89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82C9E2A-D636-416E-B721-5052AA2F0181}" name="טבלה15" displayName="טבלה15" ref="AP2:AP5" totalsRowShown="0" headerRowDxfId="39" dataDxfId="38">
  <autoFilter ref="AP2:AP5" xr:uid="{B28BB97F-3E78-4BD5-A662-3D34D1DE5714}"/>
  <tableColumns count="1">
    <tableColumn id="1" xr3:uid="{E26EA7D2-2F92-4F37-91D4-6050A3536FF9}" name="פליז דו צדדי" dataDxfId="37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14E16E9-1E75-4D36-A9F5-DFE31BAAFE27}" name="טבלה17" displayName="טבלה17" ref="B2:B4" totalsRowShown="0" headerRowDxfId="36">
  <autoFilter ref="B2:B4" xr:uid="{E079A769-1DEE-4C09-B870-1F4D9551DBC2}"/>
  <tableColumns count="1">
    <tableColumn id="1" xr3:uid="{1BE8B011-8CD6-418B-BA82-43DBDB9F2FBF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5F19A17-9B0E-48D3-9FE5-63C36DF128DE}" name="טבלה18" displayName="טבלה18" ref="AX2:AX15" totalsRowShown="0" headerRowDxfId="35" dataDxfId="34">
  <autoFilter ref="AX2:AX15" xr:uid="{2EDE401F-515F-4E06-9A13-7BCCE68790E0}"/>
  <tableColumns count="1">
    <tableColumn id="1" xr3:uid="{426EFA6E-D4EE-4920-B2D4-6D711397F6C1}" name="צבעי הדפס" dataDxfId="33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D254828-9C5C-4B2E-8FB4-98E0D2475311}" name="טבלה21" displayName="טבלה21" ref="AZ2:AZ4" totalsRowShown="0" headerRowDxfId="32" dataDxfId="31" tableBorderDxfId="30">
  <autoFilter ref="AZ2:AZ4" xr:uid="{F2C0F905-31A5-4656-8231-F0B0D55FEEDF}"/>
  <tableColumns count="1">
    <tableColumn id="1" xr3:uid="{0F9FCA39-D60A-4BE8-BBBE-2E235BE378F9}" name="הדפס לרקמה" dataDxfId="29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49F2553-27BB-4894-88C2-0ADAA5DF362A}" name="טבלה2125" displayName="טבלה2125" ref="BB2:BB16" totalsRowShown="0" headerRowDxfId="28" dataDxfId="27" tableBorderDxfId="26">
  <autoFilter ref="BB2:BB16" xr:uid="{EEB2DCDF-7DF1-49F9-A983-593DF19CE72D}"/>
  <tableColumns count="1">
    <tableColumn id="1" xr3:uid="{233E378A-FA15-4891-9270-AF9F346EC745}" name="הדפס צבעוני" dataDxfId="25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53AD65F4-9064-4FCA-BC6A-AEB9180D9A9A}" name="טבלה126" displayName="טבלה126" ref="D2:D22" totalsRowShown="0" headerRowDxfId="24" dataDxfId="23">
  <autoFilter ref="D2:D22" xr:uid="{FFB3BFD3-1DBB-4216-A72B-EFF8B373C8D0}"/>
  <tableColumns count="1">
    <tableColumn id="1" xr3:uid="{4A89825A-6612-4472-9001-967A251C0217}" name="מסיכת קורונה" dataDxfId="22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D018C75-4637-4DB2-9CBA-088811756DA7}" name="טבלה1227" displayName="טבלה1227" ref="AB2:AB3" totalsRowShown="0" headerRowDxfId="21" dataDxfId="20">
  <autoFilter ref="AB2:AB3" xr:uid="{FFBACAE0-A502-48F5-AED6-47842557A36A}"/>
  <tableColumns count="1">
    <tableColumn id="1" xr3:uid="{98989824-8F94-4AE8-8110-EE85C2446EB8}" name="כובע מצחיה" dataDxfId="19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07B8D23-8D7B-422E-9292-D6D64DFC84C3}" name="טבלה1328" displayName="טבלה1328" ref="AD2:AD3" totalsRowShown="0" headerRowDxfId="18" dataDxfId="17">
  <autoFilter ref="AD2:AD3" xr:uid="{512D69BE-5C6C-4FB1-99AB-19C1B21E35D4}"/>
  <tableColumns count="1">
    <tableColumn id="1" xr3:uid="{D3A9E2B1-85F7-420A-B3AB-8655C63C65A0}" name="כובע טמבל" dataDxfId="16">
      <calculatedColumnFormula>R3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EB42B69-0B5B-4D93-8826-2CFD8D86B8AE}" name="טבלה1429" displayName="טבלה1429" ref="AF2:AF6" totalsRowShown="0" headerRowDxfId="15" dataDxfId="14">
  <autoFilter ref="AF2:AF6" xr:uid="{336C1B8A-8AB5-47D5-966C-C14B88FBEA66}"/>
  <tableColumns count="1">
    <tableColumn id="1" xr3:uid="{6D71A090-08FA-4B04-9083-9DB245145997}" name="חמצאוור חד צדדי" dataDxfId="13">
      <calculatedColumnFormula>T3</calculatedColumnFormula>
    </tableColumn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B0AC61E-03D7-45DF-A9AB-546475A97737}" name="טבלה1530" displayName="טבלה1530" ref="AH2:AH6" totalsRowShown="0" headerRowDxfId="12" dataDxfId="11">
  <autoFilter ref="AH2:AH6" xr:uid="{D8D0BE70-8C18-4B0D-A674-B2C8206B13EF}"/>
  <tableColumns count="1">
    <tableColumn id="1" xr3:uid="{2544755A-B4A5-4964-8E48-C96A2A6A9E2B}" name="חמצאוור דו צדדי" dataDxfId="10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C2F494A3-3215-43B4-9788-1421EB7DEB24}" name="טבלה19" displayName="טבלה19" ref="E4:E8" totalsRowShown="0" headerRowDxfId="88">
  <autoFilter ref="E4:E8" xr:uid="{50551C1A-A027-4FE8-9AC9-41487DCA691C}"/>
  <tableColumns count="1">
    <tableColumn id="1" xr3:uid="{C003AC9A-D353-40F5-8231-6377F0FDFD6A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E95DB80-AE06-4266-977B-1B76B9270CF5}" name="טבלה1531" displayName="טבלה1531" ref="AR2:AR4" totalsRowShown="0" headerRowDxfId="9" dataDxfId="8">
  <autoFilter ref="AR2:AR4" xr:uid="{E801669A-14FF-41F9-BB0E-5896157AA67E}"/>
  <tableColumns count="1">
    <tableColumn id="1" xr3:uid="{0D14884E-65E8-461A-AB4D-AECBB76E530C}" name="סובלימציה" dataDxfId="7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74255E8-142A-4878-98C8-CE60BF45F358}" name="טבלה1532" displayName="טבלה1532" ref="AT2:AT3" totalsRowShown="0" headerRowDxfId="6" dataDxfId="5">
  <autoFilter ref="AT2:AT3" xr:uid="{FBAF8ED1-A56B-4595-A593-CBED27C15869}"/>
  <tableColumns count="1">
    <tableColumn id="1" xr3:uid="{6197BED9-DA7F-4BF4-B56A-8486DDEF8BBF}" name="מלאי" dataDxfId="4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58C44DD0-3DE4-4263-B3F3-84F59658F272}" name="טבלה212533" displayName="טבלה212533" ref="AV2:AV4" totalsRowShown="0" headerRowDxfId="3" dataDxfId="2" tableBorderDxfId="1">
  <autoFilter ref="AV2:AV4" xr:uid="{32699BF9-8075-488E-BBC6-1E1291A8284B}"/>
  <tableColumns count="1">
    <tableColumn id="1" xr3:uid="{30854ADF-8A10-4487-97C0-80952ADE63AC}" name="צבעי_סובלימציה" dataDxfId="0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B96091-13B9-4D03-BD6E-1D68854BC858}" name="טבלה20" displayName="טבלה20" ref="G4:G10" totalsRowShown="0" headerRowDxfId="87" dataDxfId="86">
  <autoFilter ref="G4:G10" xr:uid="{28546E2F-5A42-4D30-B68C-A4D3AA5E73DA}"/>
  <tableColumns count="1">
    <tableColumn id="1" xr3:uid="{D3DD6D03-F743-4698-B008-EE04900981CB}" name="אמצעי תשלום" dataDxfId="85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91862BDB-E1FF-4ED4-90AE-ACF2A3B4C0D8}" name="טבלה22" displayName="טבלה22" ref="B39:B43" totalsRowShown="0" headerRowDxfId="84" dataDxfId="83">
  <autoFilter ref="B39:B43" xr:uid="{8662D0D5-A2C6-4286-B7CC-04B99ABB13BF}"/>
  <tableColumns count="1">
    <tableColumn id="1" xr3:uid="{5C6D8789-D15D-480B-9AED-6D036EE07782}" name="בחר גודל ↓" dataDxfId="82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74E0412-5136-4B61-A5A1-CB07C1C23497}" name="טבלה1" displayName="טבלה1" ref="F2:F22" totalsRowShown="0" headerRowDxfId="81" dataDxfId="80">
  <autoFilter ref="F2:F22" xr:uid="{A99144A2-E6A7-4A6A-935D-C264E5F2BD82}"/>
  <tableColumns count="1">
    <tableColumn id="1" xr3:uid="{3C1F3A61-644E-41F4-A750-B85C103E3FD7}" name="טריקו קצר" dataDxfId="79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5A3CF1-3B5A-4569-A7D2-B95B40218F1B}" name="טבלה2" displayName="טבלה2" ref="H2:H22" totalsRowShown="0" headerRowDxfId="78" dataDxfId="77">
  <autoFilter ref="H2:H22" xr:uid="{8103AC33-ACE6-444E-8224-047E0217EA55}"/>
  <tableColumns count="1">
    <tableColumn id="1" xr3:uid="{BA2D2BAF-AA13-4EB6-9DA3-7574F965A380}" name="טריקו 3/4" dataDxfId="76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D096808-9647-4D6A-977B-27416DDCB95E}" name="טבלה3" displayName="טבלה3" ref="J2:J22" totalsRowShown="0" headerRowDxfId="75" dataDxfId="74">
  <autoFilter ref="J2:J22" xr:uid="{F93730A7-3A09-4BD2-AAEB-406EEB4E1E6F}"/>
  <tableColumns count="1">
    <tableColumn id="1" xr3:uid="{DCD8BE2E-F22B-4FEF-AE8E-E93E13890F58}" name="טריקו ארוך" dataDxfId="73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2CE6534-ECC1-4322-ACD1-174874421442}" name="טבלה4" displayName="טבלה4" ref="L2:L22" totalsRowShown="0" headerRowDxfId="72" dataDxfId="71">
  <autoFilter ref="L2:L22" xr:uid="{41A2166F-52FA-4239-8FC9-BE9BA7002229}"/>
  <tableColumns count="1">
    <tableColumn id="1" xr3:uid="{596C2CB3-97E7-4333-9160-F0F6020465C0}" name="טריקו גופיה" dataDxfId="70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A1:AC103"/>
  <sheetViews>
    <sheetView showGridLines="0" rightToLeft="1" tabSelected="1" topLeftCell="A4" zoomScaleNormal="100" workbookViewId="0">
      <selection activeCell="C18" sqref="C18:F18"/>
    </sheetView>
  </sheetViews>
  <sheetFormatPr defaultRowHeight="13.8" x14ac:dyDescent="0.25"/>
  <cols>
    <col min="1" max="1" width="2.5" style="3" customWidth="1"/>
    <col min="2" max="2" width="7.19921875" style="1" customWidth="1"/>
    <col min="3" max="3" width="16" style="1" customWidth="1"/>
    <col min="4" max="4" width="9.8984375" style="1" customWidth="1"/>
    <col min="5" max="5" width="8.796875" style="1" customWidth="1"/>
    <col min="6" max="6" width="4.796875" style="2" customWidth="1"/>
    <col min="7" max="7" width="4.296875" style="1" customWidth="1"/>
    <col min="8" max="10" width="4.59765625" style="1" customWidth="1"/>
    <col min="11" max="21" width="3.796875" style="1" customWidth="1"/>
    <col min="22" max="22" width="4.8984375" style="1" customWidth="1"/>
    <col min="23" max="23" width="12.3984375" style="1" customWidth="1"/>
    <col min="24" max="24" width="7" style="1" customWidth="1"/>
    <col min="25" max="25" width="10.796875" style="1" customWidth="1"/>
    <col min="26" max="26" width="5.296875" style="1" bestFit="1" customWidth="1"/>
    <col min="27" max="27" width="4.3984375" style="1" customWidth="1"/>
    <col min="28" max="28" width="6.19921875" style="1" customWidth="1"/>
    <col min="29" max="16384" width="8.796875" style="1"/>
  </cols>
  <sheetData>
    <row r="1" spans="1:29" ht="20.399999999999999" customHeight="1" x14ac:dyDescent="0.25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1"/>
      <c r="O1" s="11"/>
      <c r="P1" s="11"/>
      <c r="Q1" s="10"/>
      <c r="R1" s="10"/>
      <c r="S1" s="10"/>
      <c r="T1" s="10"/>
      <c r="U1" s="10"/>
      <c r="V1" s="10"/>
      <c r="W1" s="10"/>
      <c r="X1" s="10"/>
      <c r="Y1" s="121" t="s">
        <v>201</v>
      </c>
      <c r="Z1" s="121"/>
      <c r="AA1" s="121"/>
      <c r="AB1" s="121"/>
      <c r="AC1" s="11"/>
    </row>
    <row r="2" spans="1:29" ht="13.8" customHeigh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1"/>
      <c r="O2" s="11"/>
      <c r="P2" s="11"/>
      <c r="Q2" s="10"/>
      <c r="R2" s="10"/>
      <c r="S2" s="10"/>
      <c r="T2" s="10"/>
      <c r="U2" s="10"/>
      <c r="V2" s="10"/>
      <c r="W2" s="10"/>
      <c r="X2" s="94"/>
      <c r="Y2" s="148"/>
      <c r="Z2" s="149"/>
      <c r="AA2" s="149"/>
      <c r="AB2" s="150"/>
      <c r="AC2" s="11"/>
    </row>
    <row r="3" spans="1:29" ht="14.4" customHeight="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1"/>
      <c r="O3" s="11"/>
      <c r="P3" s="11"/>
      <c r="Q3" s="10"/>
      <c r="R3" s="10"/>
      <c r="S3" s="10"/>
      <c r="T3" s="10"/>
      <c r="U3" s="10"/>
      <c r="V3" s="10"/>
      <c r="W3" s="10"/>
      <c r="X3" s="94"/>
      <c r="Y3" s="151"/>
      <c r="Z3" s="152"/>
      <c r="AA3" s="152"/>
      <c r="AB3" s="153"/>
      <c r="AC3" s="11"/>
    </row>
    <row r="4" spans="1:29" ht="13.8" customHeight="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"/>
      <c r="O4" s="11"/>
      <c r="P4" s="11"/>
      <c r="Q4" s="10"/>
      <c r="R4" s="10"/>
      <c r="S4" s="10"/>
      <c r="T4" s="10"/>
      <c r="U4" s="10"/>
      <c r="V4" s="10"/>
      <c r="W4" s="10"/>
      <c r="X4" s="94"/>
      <c r="Y4" s="151"/>
      <c r="Z4" s="152"/>
      <c r="AA4" s="152"/>
      <c r="AB4" s="153"/>
      <c r="AC4" s="11"/>
    </row>
    <row r="5" spans="1:29" ht="14.4" customHeight="1" thickBot="1" x14ac:dyDescent="0.3">
      <c r="A5" s="1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1"/>
      <c r="O5" s="11"/>
      <c r="P5" s="11"/>
      <c r="Q5" s="10"/>
      <c r="R5" s="10"/>
      <c r="S5" s="10"/>
      <c r="T5" s="10"/>
      <c r="U5" s="10"/>
      <c r="V5" s="10"/>
      <c r="W5" s="10"/>
      <c r="X5" s="94"/>
      <c r="Y5" s="151"/>
      <c r="Z5" s="152"/>
      <c r="AA5" s="152"/>
      <c r="AB5" s="153"/>
      <c r="AC5" s="11"/>
    </row>
    <row r="6" spans="1:29" ht="20.399999999999999" customHeight="1" x14ac:dyDescent="0.25">
      <c r="A6" s="11"/>
      <c r="B6" s="171" t="s">
        <v>239</v>
      </c>
      <c r="C6" s="172"/>
      <c r="D6" s="172" t="s">
        <v>116</v>
      </c>
      <c r="E6" s="172"/>
      <c r="F6" s="178" t="s">
        <v>10</v>
      </c>
      <c r="G6" s="179"/>
      <c r="H6" s="179"/>
      <c r="I6" s="180"/>
      <c r="J6" s="172" t="s">
        <v>8</v>
      </c>
      <c r="K6" s="172"/>
      <c r="L6" s="172"/>
      <c r="M6" s="172"/>
      <c r="N6" s="172"/>
      <c r="O6" s="172" t="s">
        <v>9</v>
      </c>
      <c r="P6" s="172"/>
      <c r="Q6" s="184" t="s">
        <v>192</v>
      </c>
      <c r="R6" s="184"/>
      <c r="S6" s="185"/>
      <c r="T6" s="181" t="s">
        <v>73</v>
      </c>
      <c r="U6" s="182"/>
      <c r="V6" s="182"/>
      <c r="W6" s="183"/>
      <c r="X6" s="79"/>
      <c r="Y6" s="151"/>
      <c r="Z6" s="152"/>
      <c r="AA6" s="152"/>
      <c r="AB6" s="153"/>
      <c r="AC6" s="11"/>
    </row>
    <row r="7" spans="1:29" ht="30" customHeight="1" thickBot="1" x14ac:dyDescent="0.3">
      <c r="A7" s="11"/>
      <c r="B7" s="173"/>
      <c r="C7" s="174"/>
      <c r="D7" s="174"/>
      <c r="E7" s="174"/>
      <c r="F7" s="175"/>
      <c r="G7" s="176"/>
      <c r="H7" s="176"/>
      <c r="I7" s="177"/>
      <c r="J7" s="195"/>
      <c r="K7" s="195"/>
      <c r="L7" s="195"/>
      <c r="M7" s="195"/>
      <c r="N7" s="195"/>
      <c r="O7" s="192" t="s">
        <v>70</v>
      </c>
      <c r="P7" s="193"/>
      <c r="Q7" s="192" t="s">
        <v>70</v>
      </c>
      <c r="R7" s="194"/>
      <c r="S7" s="194"/>
      <c r="T7" s="189" t="str">
        <f>VLOOKUP(Q7,פריטים!B29:C32,2,FALSE)</f>
        <v>זמן האספקה יוצג לאחר בחירת תנאי אספקה</v>
      </c>
      <c r="U7" s="190"/>
      <c r="V7" s="190"/>
      <c r="W7" s="191"/>
      <c r="X7" s="79"/>
      <c r="Y7" s="151"/>
      <c r="Z7" s="152"/>
      <c r="AA7" s="152"/>
      <c r="AB7" s="153"/>
      <c r="AC7" s="11"/>
    </row>
    <row r="8" spans="1:29" ht="27" customHeight="1" thickBot="1" x14ac:dyDescent="0.3">
      <c r="A8" s="11"/>
      <c r="B8" s="37" t="s">
        <v>38</v>
      </c>
      <c r="C8" s="167" t="str">
        <f>VLOOKUP(פריטים!$C$59,פריטים!D62:E65,2,FALSE)</f>
        <v xml:space="preserve">  </v>
      </c>
      <c r="D8" s="167"/>
      <c r="E8" s="167"/>
      <c r="F8" s="167"/>
      <c r="G8" s="168"/>
      <c r="H8" s="38" t="s">
        <v>11</v>
      </c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94"/>
      <c r="Y8" s="154" t="s">
        <v>238</v>
      </c>
      <c r="Z8" s="155"/>
      <c r="AA8" s="155"/>
      <c r="AB8" s="156"/>
      <c r="AC8" s="11"/>
    </row>
    <row r="9" spans="1:29" ht="24.6" customHeight="1" thickBot="1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0" t="s">
        <v>247</v>
      </c>
      <c r="Z9" s="112" t="s">
        <v>245</v>
      </c>
      <c r="AA9" s="157">
        <f>VLOOKUP(Z9,פריטים!$B$89:$C$90,2,FALSE)</f>
        <v>0</v>
      </c>
      <c r="AB9" s="157"/>
      <c r="AC9" s="11"/>
    </row>
    <row r="10" spans="1:29" s="3" customFormat="1" ht="14.55" customHeight="1" x14ac:dyDescent="0.25">
      <c r="A10" s="11"/>
      <c r="B10" s="158" t="s">
        <v>129</v>
      </c>
      <c r="C10" s="33" t="s">
        <v>33</v>
      </c>
      <c r="D10" s="33" t="s">
        <v>34</v>
      </c>
      <c r="E10" s="33" t="s">
        <v>6</v>
      </c>
      <c r="F10" s="34" t="s">
        <v>120</v>
      </c>
      <c r="G10" s="33" t="s">
        <v>0</v>
      </c>
      <c r="H10" s="33" t="s">
        <v>1</v>
      </c>
      <c r="I10" s="33" t="s">
        <v>2</v>
      </c>
      <c r="J10" s="33" t="s">
        <v>3</v>
      </c>
      <c r="K10" s="33" t="s">
        <v>4</v>
      </c>
      <c r="L10" s="33" t="s">
        <v>5</v>
      </c>
      <c r="M10" s="33">
        <v>18</v>
      </c>
      <c r="N10" s="33">
        <v>16</v>
      </c>
      <c r="O10" s="33">
        <v>14</v>
      </c>
      <c r="P10" s="33">
        <v>12</v>
      </c>
      <c r="Q10" s="33">
        <v>10</v>
      </c>
      <c r="R10" s="33">
        <v>8</v>
      </c>
      <c r="S10" s="33">
        <v>6</v>
      </c>
      <c r="T10" s="33">
        <v>4</v>
      </c>
      <c r="U10" s="33">
        <v>2</v>
      </c>
      <c r="V10" s="33" t="s">
        <v>7</v>
      </c>
      <c r="W10" s="35" t="s">
        <v>55</v>
      </c>
      <c r="X10" s="11"/>
      <c r="Y10" s="122" t="s">
        <v>202</v>
      </c>
      <c r="Z10" s="122"/>
      <c r="AA10" s="122"/>
      <c r="AB10" s="122"/>
      <c r="AC10" s="11"/>
    </row>
    <row r="11" spans="1:29" s="3" customFormat="1" ht="14.55" customHeight="1" thickBot="1" x14ac:dyDescent="0.3">
      <c r="A11" s="11"/>
      <c r="B11" s="159"/>
      <c r="C11" s="111" t="s">
        <v>76</v>
      </c>
      <c r="D11" s="91" t="s">
        <v>74</v>
      </c>
      <c r="E11" s="91" t="s">
        <v>74</v>
      </c>
      <c r="F11" s="113">
        <f>VLOOKUP(C11,פריטים_ומחירים1,2,FALSE)</f>
        <v>0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8">
        <f>SUM(G11:U11)</f>
        <v>0</v>
      </c>
      <c r="W11" s="9">
        <f>V11*F11</f>
        <v>0</v>
      </c>
      <c r="X11" s="11"/>
      <c r="Y11" s="122"/>
      <c r="Z11" s="122"/>
      <c r="AA11" s="122"/>
      <c r="AB11" s="122"/>
      <c r="AC11" s="11"/>
    </row>
    <row r="12" spans="1:29" s="3" customFormat="1" ht="14.55" customHeight="1" x14ac:dyDescent="0.25">
      <c r="A12" s="11"/>
      <c r="B12" s="160" t="s">
        <v>130</v>
      </c>
      <c r="C12" s="162" t="s">
        <v>132</v>
      </c>
      <c r="D12" s="163"/>
      <c r="E12" s="163"/>
      <c r="F12" s="164"/>
      <c r="G12" s="165" t="s">
        <v>54</v>
      </c>
      <c r="H12" s="166"/>
      <c r="I12" s="166"/>
      <c r="J12" s="181" t="s">
        <v>131</v>
      </c>
      <c r="K12" s="199"/>
      <c r="L12" s="186" t="s">
        <v>132</v>
      </c>
      <c r="M12" s="187"/>
      <c r="N12" s="187"/>
      <c r="O12" s="187"/>
      <c r="P12" s="187"/>
      <c r="Q12" s="187"/>
      <c r="R12" s="187"/>
      <c r="S12" s="187"/>
      <c r="T12" s="187"/>
      <c r="U12" s="187"/>
      <c r="V12" s="188"/>
      <c r="W12" s="36" t="s">
        <v>54</v>
      </c>
      <c r="X12" s="11"/>
      <c r="Y12" s="95" t="s">
        <v>180</v>
      </c>
      <c r="Z12" s="96" t="s">
        <v>181</v>
      </c>
      <c r="AA12" s="96" t="s">
        <v>12</v>
      </c>
      <c r="AB12" s="97" t="s">
        <v>7</v>
      </c>
      <c r="AC12" s="11"/>
    </row>
    <row r="13" spans="1:29" s="3" customFormat="1" ht="14.55" customHeight="1" thickBot="1" x14ac:dyDescent="0.3">
      <c r="A13" s="11"/>
      <c r="B13" s="161"/>
      <c r="C13" s="202"/>
      <c r="D13" s="202"/>
      <c r="E13" s="202"/>
      <c r="F13" s="202"/>
      <c r="G13" s="203" t="s">
        <v>70</v>
      </c>
      <c r="H13" s="204"/>
      <c r="I13" s="204"/>
      <c r="J13" s="200"/>
      <c r="K13" s="201"/>
      <c r="L13" s="196"/>
      <c r="M13" s="197"/>
      <c r="N13" s="197"/>
      <c r="O13" s="197"/>
      <c r="P13" s="197"/>
      <c r="Q13" s="197"/>
      <c r="R13" s="197"/>
      <c r="S13" s="197"/>
      <c r="T13" s="197"/>
      <c r="U13" s="197"/>
      <c r="V13" s="198"/>
      <c r="W13" s="92" t="s">
        <v>70</v>
      </c>
      <c r="X13" s="11"/>
      <c r="Y13" s="58" t="s">
        <v>58</v>
      </c>
      <c r="Z13" s="98">
        <v>70</v>
      </c>
      <c r="AA13" s="93"/>
      <c r="AB13" s="99">
        <f>AA13*Z13</f>
        <v>0</v>
      </c>
      <c r="AC13" s="11"/>
    </row>
    <row r="14" spans="1:29" s="3" customFormat="1" ht="14.55" customHeight="1" thickBot="1" x14ac:dyDescent="0.3">
      <c r="A14" s="11"/>
      <c r="B14" s="11"/>
      <c r="C14" s="11"/>
      <c r="D14" s="11"/>
      <c r="E14" s="11"/>
      <c r="F14" s="11"/>
      <c r="G14" s="65" t="s">
        <v>187</v>
      </c>
      <c r="H14" s="64"/>
      <c r="I14" s="64"/>
      <c r="J14" s="64"/>
      <c r="K14" s="64"/>
      <c r="L14" s="64"/>
      <c r="M14" s="64"/>
      <c r="N14" s="64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58" t="s">
        <v>57</v>
      </c>
      <c r="Z14" s="98">
        <v>35</v>
      </c>
      <c r="AA14" s="93"/>
      <c r="AB14" s="99">
        <f t="shared" ref="AB14:AB15" si="0">AA14*Z14</f>
        <v>0</v>
      </c>
      <c r="AC14" s="11"/>
    </row>
    <row r="15" spans="1:29" customFormat="1" ht="14.55" customHeight="1" thickBot="1" x14ac:dyDescent="0.3">
      <c r="A15" s="10"/>
      <c r="B15" s="158" t="s">
        <v>135</v>
      </c>
      <c r="C15" s="33" t="s">
        <v>33</v>
      </c>
      <c r="D15" s="33" t="s">
        <v>34</v>
      </c>
      <c r="E15" s="33" t="s">
        <v>6</v>
      </c>
      <c r="F15" s="34" t="s">
        <v>120</v>
      </c>
      <c r="G15" s="33" t="s">
        <v>0</v>
      </c>
      <c r="H15" s="33" t="s">
        <v>1</v>
      </c>
      <c r="I15" s="33" t="s">
        <v>2</v>
      </c>
      <c r="J15" s="33" t="s">
        <v>3</v>
      </c>
      <c r="K15" s="33" t="s">
        <v>4</v>
      </c>
      <c r="L15" s="33" t="s">
        <v>5</v>
      </c>
      <c r="M15" s="33">
        <v>18</v>
      </c>
      <c r="N15" s="33">
        <v>16</v>
      </c>
      <c r="O15" s="33">
        <v>14</v>
      </c>
      <c r="P15" s="33">
        <v>12</v>
      </c>
      <c r="Q15" s="33">
        <v>10</v>
      </c>
      <c r="R15" s="33">
        <v>8</v>
      </c>
      <c r="S15" s="33">
        <v>6</v>
      </c>
      <c r="T15" s="33">
        <v>4</v>
      </c>
      <c r="U15" s="33">
        <v>2</v>
      </c>
      <c r="V15" s="33" t="s">
        <v>7</v>
      </c>
      <c r="W15" s="35" t="s">
        <v>55</v>
      </c>
      <c r="X15" s="10"/>
      <c r="Y15" s="59" t="s">
        <v>56</v>
      </c>
      <c r="Z15" s="100">
        <v>100</v>
      </c>
      <c r="AA15" s="101">
        <f>IF(פריטים!D74&gt;2,1,0)</f>
        <v>0</v>
      </c>
      <c r="AB15" s="102">
        <f t="shared" si="0"/>
        <v>0</v>
      </c>
      <c r="AC15" s="10"/>
    </row>
    <row r="16" spans="1:29" customFormat="1" ht="14.55" customHeight="1" thickBot="1" x14ac:dyDescent="0.3">
      <c r="A16" s="10"/>
      <c r="B16" s="159"/>
      <c r="C16" s="111" t="s">
        <v>76</v>
      </c>
      <c r="D16" s="91" t="s">
        <v>74</v>
      </c>
      <c r="E16" s="91" t="s">
        <v>74</v>
      </c>
      <c r="F16" s="113">
        <f>VLOOKUP(C16,פריטים_ומחירים1,2,FALSE)</f>
        <v>0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8">
        <f>SUM(G16:U16)</f>
        <v>0</v>
      </c>
      <c r="W16" s="9">
        <f>V16*F16</f>
        <v>0</v>
      </c>
      <c r="X16" s="10"/>
      <c r="Y16" s="138" t="s">
        <v>182</v>
      </c>
      <c r="Z16" s="139"/>
      <c r="AA16" s="139"/>
      <c r="AB16" s="103">
        <f>SUM(AB13:AB15)</f>
        <v>0</v>
      </c>
      <c r="AC16" s="10"/>
    </row>
    <row r="17" spans="1:29" customFormat="1" ht="14.55" customHeight="1" thickBot="1" x14ac:dyDescent="0.3">
      <c r="A17" s="10"/>
      <c r="B17" s="160" t="s">
        <v>130</v>
      </c>
      <c r="C17" s="162" t="s">
        <v>132</v>
      </c>
      <c r="D17" s="163"/>
      <c r="E17" s="163"/>
      <c r="F17" s="164"/>
      <c r="G17" s="165" t="s">
        <v>54</v>
      </c>
      <c r="H17" s="166"/>
      <c r="I17" s="166"/>
      <c r="J17" s="181" t="s">
        <v>131</v>
      </c>
      <c r="K17" s="199"/>
      <c r="L17" s="186" t="s">
        <v>132</v>
      </c>
      <c r="M17" s="187"/>
      <c r="N17" s="187"/>
      <c r="O17" s="187"/>
      <c r="P17" s="187"/>
      <c r="Q17" s="187"/>
      <c r="R17" s="187"/>
      <c r="S17" s="187"/>
      <c r="T17" s="187"/>
      <c r="U17" s="187"/>
      <c r="V17" s="188"/>
      <c r="W17" s="36" t="s">
        <v>54</v>
      </c>
      <c r="X17" s="10"/>
      <c r="Y17" s="10"/>
      <c r="Z17" s="10"/>
      <c r="AA17" s="10"/>
      <c r="AB17" s="10"/>
      <c r="AC17" s="10"/>
    </row>
    <row r="18" spans="1:29" customFormat="1" ht="14.55" customHeight="1" thickBot="1" x14ac:dyDescent="0.3">
      <c r="A18" s="10"/>
      <c r="B18" s="161"/>
      <c r="C18" s="202"/>
      <c r="D18" s="202"/>
      <c r="E18" s="202"/>
      <c r="F18" s="202"/>
      <c r="G18" s="203" t="s">
        <v>70</v>
      </c>
      <c r="H18" s="204"/>
      <c r="I18" s="204"/>
      <c r="J18" s="200"/>
      <c r="K18" s="201"/>
      <c r="L18" s="196"/>
      <c r="M18" s="197"/>
      <c r="N18" s="197"/>
      <c r="O18" s="197"/>
      <c r="P18" s="197"/>
      <c r="Q18" s="197"/>
      <c r="R18" s="197"/>
      <c r="S18" s="197"/>
      <c r="T18" s="197"/>
      <c r="U18" s="197"/>
      <c r="V18" s="198"/>
      <c r="W18" s="92" t="s">
        <v>70</v>
      </c>
      <c r="X18" s="10"/>
      <c r="Y18" s="140" t="s">
        <v>183</v>
      </c>
      <c r="Z18" s="141"/>
      <c r="AA18" s="144">
        <f>V11+V16+V21+V26+V31+V36+V41</f>
        <v>0</v>
      </c>
      <c r="AB18" s="145"/>
      <c r="AC18" s="10"/>
    </row>
    <row r="19" spans="1:29" customFormat="1" ht="14.55" customHeight="1" thickBot="1" x14ac:dyDescent="0.3">
      <c r="A19" s="10"/>
      <c r="B19" s="10"/>
      <c r="C19" s="10"/>
      <c r="D19" s="10"/>
      <c r="E19" s="10"/>
      <c r="F19" s="10"/>
      <c r="G19" s="67" t="s">
        <v>186</v>
      </c>
      <c r="H19" s="65"/>
      <c r="I19" s="65"/>
      <c r="J19" s="65"/>
      <c r="K19" s="65"/>
      <c r="L19" s="65"/>
      <c r="M19" s="65"/>
      <c r="N19" s="65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42"/>
      <c r="Z19" s="143"/>
      <c r="AA19" s="146"/>
      <c r="AB19" s="147"/>
      <c r="AC19" s="10"/>
    </row>
    <row r="20" spans="1:29" customFormat="1" ht="14.55" customHeight="1" thickBot="1" x14ac:dyDescent="0.3">
      <c r="A20" s="10"/>
      <c r="B20" s="158" t="s">
        <v>152</v>
      </c>
      <c r="C20" s="33" t="s">
        <v>33</v>
      </c>
      <c r="D20" s="33" t="s">
        <v>34</v>
      </c>
      <c r="E20" s="33" t="s">
        <v>6</v>
      </c>
      <c r="F20" s="34" t="s">
        <v>120</v>
      </c>
      <c r="G20" s="33" t="s">
        <v>0</v>
      </c>
      <c r="H20" s="33" t="s">
        <v>1</v>
      </c>
      <c r="I20" s="33" t="s">
        <v>2</v>
      </c>
      <c r="J20" s="33" t="s">
        <v>3</v>
      </c>
      <c r="K20" s="33" t="s">
        <v>4</v>
      </c>
      <c r="L20" s="33" t="s">
        <v>5</v>
      </c>
      <c r="M20" s="33">
        <v>18</v>
      </c>
      <c r="N20" s="33">
        <v>16</v>
      </c>
      <c r="O20" s="33">
        <v>14</v>
      </c>
      <c r="P20" s="33">
        <v>12</v>
      </c>
      <c r="Q20" s="33">
        <v>10</v>
      </c>
      <c r="R20" s="33">
        <v>8</v>
      </c>
      <c r="S20" s="33">
        <v>6</v>
      </c>
      <c r="T20" s="33">
        <v>4</v>
      </c>
      <c r="U20" s="33">
        <v>2</v>
      </c>
      <c r="V20" s="33" t="s">
        <v>7</v>
      </c>
      <c r="W20" s="35" t="s">
        <v>55</v>
      </c>
      <c r="X20" s="10"/>
      <c r="Y20" s="135">
        <f>VLOOKUP(AA18,פריטים!D49:E53,2,1)</f>
        <v>0</v>
      </c>
      <c r="Z20" s="136"/>
      <c r="AA20" s="136"/>
      <c r="AB20" s="137"/>
      <c r="AC20" s="10"/>
    </row>
    <row r="21" spans="1:29" customFormat="1" ht="14.55" customHeight="1" thickBot="1" x14ac:dyDescent="0.3">
      <c r="A21" s="10"/>
      <c r="B21" s="159"/>
      <c r="C21" s="111" t="s">
        <v>76</v>
      </c>
      <c r="D21" s="91" t="s">
        <v>74</v>
      </c>
      <c r="E21" s="91" t="s">
        <v>74</v>
      </c>
      <c r="F21" s="113">
        <f>VLOOKUP(C21,פריטים_ומחירים1,2,FALSE)</f>
        <v>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8">
        <f>SUM(G21:U21)</f>
        <v>0</v>
      </c>
      <c r="W21" s="9">
        <f>V21*F21</f>
        <v>0</v>
      </c>
      <c r="X21" s="10"/>
      <c r="Y21" s="11"/>
      <c r="Z21" s="11"/>
      <c r="AA21" s="11"/>
      <c r="AB21" s="11"/>
      <c r="AC21" s="10"/>
    </row>
    <row r="22" spans="1:29" customFormat="1" ht="14.55" customHeight="1" x14ac:dyDescent="0.25">
      <c r="A22" s="10"/>
      <c r="B22" s="160" t="s">
        <v>130</v>
      </c>
      <c r="C22" s="162" t="s">
        <v>132</v>
      </c>
      <c r="D22" s="163"/>
      <c r="E22" s="163"/>
      <c r="F22" s="164"/>
      <c r="G22" s="165" t="s">
        <v>54</v>
      </c>
      <c r="H22" s="166"/>
      <c r="I22" s="166"/>
      <c r="J22" s="181" t="s">
        <v>131</v>
      </c>
      <c r="K22" s="199"/>
      <c r="L22" s="186" t="s">
        <v>132</v>
      </c>
      <c r="M22" s="187"/>
      <c r="N22" s="187"/>
      <c r="O22" s="187"/>
      <c r="P22" s="187"/>
      <c r="Q22" s="187"/>
      <c r="R22" s="187"/>
      <c r="S22" s="187"/>
      <c r="T22" s="187"/>
      <c r="U22" s="187"/>
      <c r="V22" s="188"/>
      <c r="W22" s="36" t="s">
        <v>54</v>
      </c>
      <c r="X22" s="10"/>
      <c r="Y22" s="129" t="s">
        <v>59</v>
      </c>
      <c r="Z22" s="131">
        <f>W11+W16+W21+W26+W31+W36+W41+AB16+AA9</f>
        <v>0</v>
      </c>
      <c r="AA22" s="131"/>
      <c r="AB22" s="132"/>
      <c r="AC22" s="10"/>
    </row>
    <row r="23" spans="1:29" customFormat="1" ht="14.55" customHeight="1" thickBot="1" x14ac:dyDescent="0.3">
      <c r="A23" s="10"/>
      <c r="B23" s="161"/>
      <c r="C23" s="202"/>
      <c r="D23" s="202"/>
      <c r="E23" s="202"/>
      <c r="F23" s="202"/>
      <c r="G23" s="203" t="s">
        <v>70</v>
      </c>
      <c r="H23" s="204"/>
      <c r="I23" s="204"/>
      <c r="J23" s="200"/>
      <c r="K23" s="201"/>
      <c r="L23" s="196"/>
      <c r="M23" s="197"/>
      <c r="N23" s="197"/>
      <c r="O23" s="197"/>
      <c r="P23" s="197"/>
      <c r="Q23" s="197"/>
      <c r="R23" s="197"/>
      <c r="S23" s="197"/>
      <c r="T23" s="197"/>
      <c r="U23" s="197"/>
      <c r="V23" s="198"/>
      <c r="W23" s="92" t="s">
        <v>70</v>
      </c>
      <c r="X23" s="10"/>
      <c r="Y23" s="130"/>
      <c r="Z23" s="133"/>
      <c r="AA23" s="133"/>
      <c r="AB23" s="134"/>
      <c r="AC23" s="10"/>
    </row>
    <row r="24" spans="1:29" customFormat="1" ht="14.55" customHeight="1" thickBot="1" x14ac:dyDescent="0.3">
      <c r="A24" s="10"/>
      <c r="B24" s="10"/>
      <c r="C24" s="10"/>
      <c r="D24" s="10"/>
      <c r="E24" s="10"/>
      <c r="F24" s="10"/>
      <c r="G24" s="65"/>
      <c r="H24" s="66"/>
      <c r="I24" s="66"/>
      <c r="J24" s="66"/>
      <c r="K24" s="66"/>
      <c r="L24" s="66"/>
      <c r="M24" s="66"/>
      <c r="N24" s="66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1"/>
      <c r="Z24" s="11"/>
      <c r="AA24" s="11"/>
      <c r="AB24" s="11"/>
      <c r="AC24" s="10"/>
    </row>
    <row r="25" spans="1:29" customFormat="1" ht="14.55" customHeight="1" x14ac:dyDescent="0.25">
      <c r="A25" s="10"/>
      <c r="B25" s="158" t="s">
        <v>156</v>
      </c>
      <c r="C25" s="33" t="s">
        <v>33</v>
      </c>
      <c r="D25" s="33" t="s">
        <v>34</v>
      </c>
      <c r="E25" s="33" t="s">
        <v>6</v>
      </c>
      <c r="F25" s="34" t="s">
        <v>120</v>
      </c>
      <c r="G25" s="33" t="s">
        <v>0</v>
      </c>
      <c r="H25" s="33" t="s">
        <v>1</v>
      </c>
      <c r="I25" s="33" t="s">
        <v>2</v>
      </c>
      <c r="J25" s="33" t="s">
        <v>3</v>
      </c>
      <c r="K25" s="33" t="s">
        <v>4</v>
      </c>
      <c r="L25" s="33" t="s">
        <v>5</v>
      </c>
      <c r="M25" s="33">
        <v>18</v>
      </c>
      <c r="N25" s="33">
        <v>16</v>
      </c>
      <c r="O25" s="33">
        <v>14</v>
      </c>
      <c r="P25" s="33">
        <v>12</v>
      </c>
      <c r="Q25" s="33">
        <v>10</v>
      </c>
      <c r="R25" s="33">
        <v>8</v>
      </c>
      <c r="S25" s="33">
        <v>6</v>
      </c>
      <c r="T25" s="33">
        <v>4</v>
      </c>
      <c r="U25" s="33">
        <v>2</v>
      </c>
      <c r="V25" s="33" t="s">
        <v>7</v>
      </c>
      <c r="W25" s="35" t="s">
        <v>55</v>
      </c>
      <c r="X25" s="10"/>
      <c r="Y25" s="126" t="s">
        <v>71</v>
      </c>
      <c r="Z25" s="127"/>
      <c r="AA25" s="127"/>
      <c r="AB25" s="128"/>
      <c r="AC25" s="10"/>
    </row>
    <row r="26" spans="1:29" customFormat="1" ht="14.55" customHeight="1" thickBot="1" x14ac:dyDescent="0.3">
      <c r="A26" s="10"/>
      <c r="B26" s="159"/>
      <c r="C26" s="111" t="s">
        <v>76</v>
      </c>
      <c r="D26" s="91" t="s">
        <v>74</v>
      </c>
      <c r="E26" s="91" t="s">
        <v>74</v>
      </c>
      <c r="F26" s="114">
        <f>VLOOKUP(C26,פריטים_ומחירים1,2,FALSE)</f>
        <v>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8">
        <f>SUM(G26:U26)</f>
        <v>0</v>
      </c>
      <c r="W26" s="9">
        <f>V26*F26</f>
        <v>0</v>
      </c>
      <c r="X26" s="10"/>
      <c r="Y26" s="123">
        <f ca="1">TODAY()</f>
        <v>44692</v>
      </c>
      <c r="Z26" s="124"/>
      <c r="AA26" s="124"/>
      <c r="AB26" s="125"/>
      <c r="AC26" s="10"/>
    </row>
    <row r="27" spans="1:29" customFormat="1" ht="14.55" customHeight="1" thickBot="1" x14ac:dyDescent="0.3">
      <c r="A27" s="10"/>
      <c r="B27" s="160" t="s">
        <v>130</v>
      </c>
      <c r="C27" s="162" t="s">
        <v>132</v>
      </c>
      <c r="D27" s="163"/>
      <c r="E27" s="163"/>
      <c r="F27" s="164"/>
      <c r="G27" s="165" t="s">
        <v>54</v>
      </c>
      <c r="H27" s="166"/>
      <c r="I27" s="166"/>
      <c r="J27" s="181" t="s">
        <v>131</v>
      </c>
      <c r="K27" s="199"/>
      <c r="L27" s="186" t="s">
        <v>132</v>
      </c>
      <c r="M27" s="187"/>
      <c r="N27" s="187"/>
      <c r="O27" s="187"/>
      <c r="P27" s="187"/>
      <c r="Q27" s="187"/>
      <c r="R27" s="187"/>
      <c r="S27" s="187"/>
      <c r="T27" s="187"/>
      <c r="U27" s="187"/>
      <c r="V27" s="188"/>
      <c r="W27" s="36" t="s">
        <v>54</v>
      </c>
      <c r="X27" s="10"/>
      <c r="Y27" s="11"/>
      <c r="Z27" s="11"/>
      <c r="AA27" s="11"/>
      <c r="AB27" s="11"/>
      <c r="AC27" s="10"/>
    </row>
    <row r="28" spans="1:29" customFormat="1" ht="14.55" customHeight="1" thickBot="1" x14ac:dyDescent="0.3">
      <c r="A28" s="10"/>
      <c r="B28" s="161"/>
      <c r="C28" s="205"/>
      <c r="D28" s="205"/>
      <c r="E28" s="205"/>
      <c r="F28" s="205"/>
      <c r="G28" s="203" t="s">
        <v>70</v>
      </c>
      <c r="H28" s="204"/>
      <c r="I28" s="204"/>
      <c r="J28" s="200"/>
      <c r="K28" s="201"/>
      <c r="L28" s="196"/>
      <c r="M28" s="197"/>
      <c r="N28" s="197"/>
      <c r="O28" s="197"/>
      <c r="P28" s="197"/>
      <c r="Q28" s="197"/>
      <c r="R28" s="197"/>
      <c r="S28" s="197"/>
      <c r="T28" s="197"/>
      <c r="U28" s="197"/>
      <c r="V28" s="198"/>
      <c r="W28" s="92" t="s">
        <v>70</v>
      </c>
      <c r="X28" s="10"/>
      <c r="Y28" s="115" t="s">
        <v>203</v>
      </c>
      <c r="Z28" s="116"/>
      <c r="AA28" s="116"/>
      <c r="AB28" s="117"/>
      <c r="AC28" s="10"/>
    </row>
    <row r="29" spans="1:29" ht="14.55" customHeight="1" thickBot="1" x14ac:dyDescent="0.3">
      <c r="A29" s="11"/>
      <c r="B29" s="10"/>
      <c r="C29" s="10"/>
      <c r="D29" s="10"/>
      <c r="E29" s="10"/>
      <c r="F29" s="10"/>
      <c r="G29" s="65"/>
      <c r="H29" s="66"/>
      <c r="I29" s="66"/>
      <c r="J29" s="66"/>
      <c r="K29" s="66"/>
      <c r="L29" s="66"/>
      <c r="M29" s="66"/>
      <c r="N29" s="66"/>
      <c r="O29" s="10"/>
      <c r="P29" s="10"/>
      <c r="Q29" s="10"/>
      <c r="R29" s="10"/>
      <c r="S29" s="10"/>
      <c r="T29" s="10"/>
      <c r="U29" s="10"/>
      <c r="V29" s="10"/>
      <c r="W29" s="10"/>
      <c r="X29" s="11"/>
      <c r="Y29" s="118" t="s">
        <v>204</v>
      </c>
      <c r="Z29" s="119"/>
      <c r="AA29" s="119"/>
      <c r="AB29" s="120"/>
      <c r="AC29" s="10"/>
    </row>
    <row r="30" spans="1:29" s="3" customFormat="1" ht="14.55" customHeight="1" x14ac:dyDescent="0.25">
      <c r="A30" s="11"/>
      <c r="B30" s="158" t="s">
        <v>162</v>
      </c>
      <c r="C30" s="33" t="s">
        <v>33</v>
      </c>
      <c r="D30" s="33" t="s">
        <v>34</v>
      </c>
      <c r="E30" s="33" t="s">
        <v>6</v>
      </c>
      <c r="F30" s="34" t="s">
        <v>120</v>
      </c>
      <c r="G30" s="33" t="s">
        <v>0</v>
      </c>
      <c r="H30" s="33" t="s">
        <v>1</v>
      </c>
      <c r="I30" s="33" t="s">
        <v>2</v>
      </c>
      <c r="J30" s="33" t="s">
        <v>3</v>
      </c>
      <c r="K30" s="33" t="s">
        <v>4</v>
      </c>
      <c r="L30" s="33" t="s">
        <v>5</v>
      </c>
      <c r="M30" s="33">
        <v>18</v>
      </c>
      <c r="N30" s="33">
        <v>16</v>
      </c>
      <c r="O30" s="33">
        <v>14</v>
      </c>
      <c r="P30" s="33">
        <v>12</v>
      </c>
      <c r="Q30" s="33">
        <v>10</v>
      </c>
      <c r="R30" s="33">
        <v>8</v>
      </c>
      <c r="S30" s="33">
        <v>6</v>
      </c>
      <c r="T30" s="33">
        <v>4</v>
      </c>
      <c r="U30" s="33">
        <v>2</v>
      </c>
      <c r="V30" s="33" t="s">
        <v>7</v>
      </c>
      <c r="W30" s="35" t="s">
        <v>55</v>
      </c>
      <c r="X30" s="11"/>
      <c r="Y30" s="11"/>
      <c r="Z30" s="11"/>
      <c r="AA30" s="11"/>
      <c r="AB30" s="11"/>
      <c r="AC30" s="10"/>
    </row>
    <row r="31" spans="1:29" ht="14.55" customHeight="1" thickBot="1" x14ac:dyDescent="0.3">
      <c r="A31" s="11"/>
      <c r="B31" s="159"/>
      <c r="C31" s="111" t="s">
        <v>76</v>
      </c>
      <c r="D31" s="91" t="s">
        <v>74</v>
      </c>
      <c r="E31" s="91" t="s">
        <v>74</v>
      </c>
      <c r="F31" s="113">
        <f>VLOOKUP(C31,פריטים_ומחירים1,2,FALSE)</f>
        <v>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8">
        <f>SUM(G31:U31)</f>
        <v>0</v>
      </c>
      <c r="W31" s="9">
        <f>V31*F31</f>
        <v>0</v>
      </c>
      <c r="X31" s="11"/>
      <c r="Y31" s="11"/>
      <c r="Z31" s="11"/>
      <c r="AA31" s="11"/>
      <c r="AB31" s="11"/>
      <c r="AC31" s="10"/>
    </row>
    <row r="32" spans="1:29" ht="14.55" customHeight="1" x14ac:dyDescent="0.25">
      <c r="A32" s="11"/>
      <c r="B32" s="160" t="s">
        <v>130</v>
      </c>
      <c r="C32" s="162" t="s">
        <v>132</v>
      </c>
      <c r="D32" s="163"/>
      <c r="E32" s="163"/>
      <c r="F32" s="164"/>
      <c r="G32" s="165" t="s">
        <v>54</v>
      </c>
      <c r="H32" s="166"/>
      <c r="I32" s="166"/>
      <c r="J32" s="181" t="s">
        <v>131</v>
      </c>
      <c r="K32" s="199"/>
      <c r="L32" s="186" t="s">
        <v>132</v>
      </c>
      <c r="M32" s="187"/>
      <c r="N32" s="187"/>
      <c r="O32" s="187"/>
      <c r="P32" s="187"/>
      <c r="Q32" s="187"/>
      <c r="R32" s="187"/>
      <c r="S32" s="187"/>
      <c r="T32" s="187"/>
      <c r="U32" s="187"/>
      <c r="V32" s="188"/>
      <c r="W32" s="36" t="s">
        <v>54</v>
      </c>
      <c r="X32" s="11"/>
      <c r="Y32" s="11"/>
      <c r="Z32" s="11"/>
      <c r="AA32" s="11"/>
      <c r="AB32" s="11"/>
      <c r="AC32" s="10"/>
    </row>
    <row r="33" spans="1:29" ht="14.55" customHeight="1" thickBot="1" x14ac:dyDescent="0.3">
      <c r="A33" s="11"/>
      <c r="B33" s="161"/>
      <c r="C33" s="202"/>
      <c r="D33" s="202"/>
      <c r="E33" s="202"/>
      <c r="F33" s="202"/>
      <c r="G33" s="203" t="s">
        <v>70</v>
      </c>
      <c r="H33" s="204"/>
      <c r="I33" s="204"/>
      <c r="J33" s="200"/>
      <c r="K33" s="201"/>
      <c r="L33" s="196"/>
      <c r="M33" s="197"/>
      <c r="N33" s="197"/>
      <c r="O33" s="197"/>
      <c r="P33" s="197"/>
      <c r="Q33" s="197"/>
      <c r="R33" s="197"/>
      <c r="S33" s="197"/>
      <c r="T33" s="197"/>
      <c r="U33" s="197"/>
      <c r="V33" s="198"/>
      <c r="W33" s="92" t="s">
        <v>70</v>
      </c>
      <c r="X33" s="11"/>
      <c r="Y33" s="11"/>
      <c r="Z33" s="11"/>
      <c r="AA33" s="11"/>
      <c r="AB33" s="11"/>
      <c r="AC33" s="10"/>
    </row>
    <row r="34" spans="1:29" ht="14.55" customHeight="1" thickBot="1" x14ac:dyDescent="0.3">
      <c r="A34" s="11"/>
      <c r="B34" s="10"/>
      <c r="C34" s="10"/>
      <c r="D34" s="10"/>
      <c r="E34" s="10"/>
      <c r="F34" s="10"/>
      <c r="G34" s="65"/>
      <c r="H34" s="66"/>
      <c r="I34" s="66"/>
      <c r="J34" s="66"/>
      <c r="K34" s="66"/>
      <c r="L34" s="66"/>
      <c r="M34" s="66"/>
      <c r="N34" s="66"/>
      <c r="O34" s="104"/>
      <c r="P34" s="10"/>
      <c r="Q34" s="10"/>
      <c r="R34" s="10"/>
      <c r="S34" s="10"/>
      <c r="T34" s="10"/>
      <c r="U34" s="10"/>
      <c r="V34" s="10"/>
      <c r="W34" s="10"/>
      <c r="X34" s="10"/>
      <c r="Y34" s="11"/>
      <c r="Z34" s="11"/>
      <c r="AA34" s="11"/>
      <c r="AB34" s="11"/>
      <c r="AC34" s="10"/>
    </row>
    <row r="35" spans="1:29" ht="14.55" customHeight="1" x14ac:dyDescent="0.25">
      <c r="A35" s="11"/>
      <c r="B35" s="158" t="s">
        <v>168</v>
      </c>
      <c r="C35" s="33" t="s">
        <v>33</v>
      </c>
      <c r="D35" s="33" t="s">
        <v>34</v>
      </c>
      <c r="E35" s="33" t="s">
        <v>6</v>
      </c>
      <c r="F35" s="34" t="s">
        <v>120</v>
      </c>
      <c r="G35" s="33" t="s">
        <v>0</v>
      </c>
      <c r="H35" s="33" t="s">
        <v>1</v>
      </c>
      <c r="I35" s="33" t="s">
        <v>2</v>
      </c>
      <c r="J35" s="33" t="s">
        <v>3</v>
      </c>
      <c r="K35" s="33" t="s">
        <v>4</v>
      </c>
      <c r="L35" s="33" t="s">
        <v>5</v>
      </c>
      <c r="M35" s="33">
        <v>18</v>
      </c>
      <c r="N35" s="33">
        <v>16</v>
      </c>
      <c r="O35" s="33">
        <v>14</v>
      </c>
      <c r="P35" s="33">
        <v>12</v>
      </c>
      <c r="Q35" s="33">
        <v>10</v>
      </c>
      <c r="R35" s="33">
        <v>8</v>
      </c>
      <c r="S35" s="33">
        <v>6</v>
      </c>
      <c r="T35" s="33">
        <v>4</v>
      </c>
      <c r="U35" s="33">
        <v>2</v>
      </c>
      <c r="V35" s="33" t="s">
        <v>7</v>
      </c>
      <c r="W35" s="35" t="s">
        <v>55</v>
      </c>
      <c r="X35" s="10"/>
      <c r="Y35" s="10"/>
      <c r="Z35" s="10"/>
      <c r="AA35" s="10"/>
      <c r="AB35" s="10"/>
      <c r="AC35" s="10"/>
    </row>
    <row r="36" spans="1:29" ht="14.55" customHeight="1" thickBot="1" x14ac:dyDescent="0.3">
      <c r="A36" s="11"/>
      <c r="B36" s="159"/>
      <c r="C36" s="111" t="s">
        <v>76</v>
      </c>
      <c r="D36" s="91" t="s">
        <v>74</v>
      </c>
      <c r="E36" s="91" t="s">
        <v>74</v>
      </c>
      <c r="F36" s="113">
        <f>VLOOKUP(C36,פריטים_ומחירים1,2,FALSE)</f>
        <v>0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8">
        <f>SUM(G36:U36)</f>
        <v>0</v>
      </c>
      <c r="W36" s="9">
        <f>V36*F36</f>
        <v>0</v>
      </c>
      <c r="X36" s="10"/>
      <c r="Y36" s="10"/>
      <c r="Z36" s="10"/>
      <c r="AA36" s="10"/>
      <c r="AB36" s="10"/>
      <c r="AC36" s="10"/>
    </row>
    <row r="37" spans="1:29" ht="14.55" customHeight="1" x14ac:dyDescent="0.25">
      <c r="A37" s="11"/>
      <c r="B37" s="160" t="s">
        <v>130</v>
      </c>
      <c r="C37" s="162" t="s">
        <v>132</v>
      </c>
      <c r="D37" s="163"/>
      <c r="E37" s="163"/>
      <c r="F37" s="164"/>
      <c r="G37" s="165" t="s">
        <v>54</v>
      </c>
      <c r="H37" s="166"/>
      <c r="I37" s="166"/>
      <c r="J37" s="181" t="s">
        <v>131</v>
      </c>
      <c r="K37" s="199"/>
      <c r="L37" s="186" t="s">
        <v>132</v>
      </c>
      <c r="M37" s="187"/>
      <c r="N37" s="187"/>
      <c r="O37" s="187"/>
      <c r="P37" s="187"/>
      <c r="Q37" s="187"/>
      <c r="R37" s="187"/>
      <c r="S37" s="187"/>
      <c r="T37" s="187"/>
      <c r="U37" s="187"/>
      <c r="V37" s="188"/>
      <c r="W37" s="36" t="s">
        <v>54</v>
      </c>
      <c r="X37" s="10"/>
      <c r="Y37" s="10"/>
      <c r="Z37" s="10"/>
      <c r="AA37" s="10"/>
      <c r="AB37" s="10"/>
      <c r="AC37" s="10"/>
    </row>
    <row r="38" spans="1:29" ht="14.55" customHeight="1" thickBot="1" x14ac:dyDescent="0.3">
      <c r="A38" s="11"/>
      <c r="B38" s="161"/>
      <c r="C38" s="202"/>
      <c r="D38" s="202"/>
      <c r="E38" s="202"/>
      <c r="F38" s="202"/>
      <c r="G38" s="203" t="s">
        <v>70</v>
      </c>
      <c r="H38" s="204"/>
      <c r="I38" s="204"/>
      <c r="J38" s="200"/>
      <c r="K38" s="201"/>
      <c r="L38" s="196"/>
      <c r="M38" s="197"/>
      <c r="N38" s="197"/>
      <c r="O38" s="197"/>
      <c r="P38" s="197"/>
      <c r="Q38" s="197"/>
      <c r="R38" s="197"/>
      <c r="S38" s="197"/>
      <c r="T38" s="197"/>
      <c r="U38" s="197"/>
      <c r="V38" s="198"/>
      <c r="W38" s="92" t="s">
        <v>70</v>
      </c>
      <c r="X38" s="105"/>
      <c r="Y38" s="10"/>
      <c r="Z38" s="10"/>
      <c r="AA38" s="10"/>
      <c r="AB38" s="10"/>
      <c r="AC38" s="10"/>
    </row>
    <row r="39" spans="1:29" ht="14.55" customHeight="1" thickBot="1" x14ac:dyDescent="0.3">
      <c r="A39" s="11"/>
      <c r="B39" s="10"/>
      <c r="C39" s="10"/>
      <c r="D39" s="10"/>
      <c r="E39" s="10"/>
      <c r="F39" s="10"/>
      <c r="G39" s="65"/>
      <c r="H39" s="66"/>
      <c r="I39" s="66"/>
      <c r="J39" s="66"/>
      <c r="K39" s="66"/>
      <c r="L39" s="66"/>
      <c r="M39" s="66"/>
      <c r="N39" s="66"/>
      <c r="O39" s="10"/>
      <c r="P39" s="10"/>
      <c r="Q39" s="10"/>
      <c r="R39" s="10"/>
      <c r="S39" s="10"/>
      <c r="T39" s="10"/>
      <c r="U39" s="10"/>
      <c r="V39" s="10"/>
      <c r="W39" s="10"/>
      <c r="X39" s="105"/>
      <c r="Y39" s="10"/>
      <c r="Z39" s="10"/>
      <c r="AA39" s="10"/>
      <c r="AB39" s="10"/>
      <c r="AC39" s="10"/>
    </row>
    <row r="40" spans="1:29" x14ac:dyDescent="0.25">
      <c r="A40" s="11"/>
      <c r="B40" s="158" t="s">
        <v>174</v>
      </c>
      <c r="C40" s="33" t="s">
        <v>33</v>
      </c>
      <c r="D40" s="33" t="s">
        <v>34</v>
      </c>
      <c r="E40" s="33" t="s">
        <v>6</v>
      </c>
      <c r="F40" s="34" t="s">
        <v>120</v>
      </c>
      <c r="G40" s="33" t="s">
        <v>0</v>
      </c>
      <c r="H40" s="33" t="s">
        <v>1</v>
      </c>
      <c r="I40" s="33" t="s">
        <v>2</v>
      </c>
      <c r="J40" s="33" t="s">
        <v>3</v>
      </c>
      <c r="K40" s="33" t="s">
        <v>4</v>
      </c>
      <c r="L40" s="33" t="s">
        <v>5</v>
      </c>
      <c r="M40" s="33">
        <v>18</v>
      </c>
      <c r="N40" s="33">
        <v>16</v>
      </c>
      <c r="O40" s="33">
        <v>14</v>
      </c>
      <c r="P40" s="33">
        <v>12</v>
      </c>
      <c r="Q40" s="33">
        <v>10</v>
      </c>
      <c r="R40" s="33">
        <v>8</v>
      </c>
      <c r="S40" s="33">
        <v>6</v>
      </c>
      <c r="T40" s="33">
        <v>4</v>
      </c>
      <c r="U40" s="33">
        <v>2</v>
      </c>
      <c r="V40" s="33" t="s">
        <v>7</v>
      </c>
      <c r="W40" s="35" t="s">
        <v>55</v>
      </c>
      <c r="X40" s="105"/>
      <c r="Y40" s="10"/>
      <c r="Z40" s="10"/>
      <c r="AA40" s="10"/>
      <c r="AB40" s="10"/>
      <c r="AC40" s="10"/>
    </row>
    <row r="41" spans="1:29" ht="14.4" thickBot="1" x14ac:dyDescent="0.3">
      <c r="A41" s="11"/>
      <c r="B41" s="159"/>
      <c r="C41" s="111" t="s">
        <v>76</v>
      </c>
      <c r="D41" s="91" t="s">
        <v>74</v>
      </c>
      <c r="E41" s="91" t="s">
        <v>74</v>
      </c>
      <c r="F41" s="113">
        <f>VLOOKUP(C41,פריטים_ומחירים1,2,FALSE)</f>
        <v>0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8">
        <f>SUM(G41:U41)</f>
        <v>0</v>
      </c>
      <c r="W41" s="9">
        <f>V41*F41</f>
        <v>0</v>
      </c>
      <c r="X41" s="11"/>
      <c r="Y41" s="10"/>
      <c r="Z41" s="10"/>
      <c r="AA41" s="10"/>
      <c r="AB41" s="10"/>
      <c r="AC41" s="10"/>
    </row>
    <row r="42" spans="1:29" x14ac:dyDescent="0.25">
      <c r="A42" s="11"/>
      <c r="B42" s="160" t="s">
        <v>130</v>
      </c>
      <c r="C42" s="162" t="s">
        <v>132</v>
      </c>
      <c r="D42" s="163"/>
      <c r="E42" s="163"/>
      <c r="F42" s="164"/>
      <c r="G42" s="165" t="s">
        <v>54</v>
      </c>
      <c r="H42" s="166"/>
      <c r="I42" s="166"/>
      <c r="J42" s="181" t="s">
        <v>131</v>
      </c>
      <c r="K42" s="199"/>
      <c r="L42" s="186" t="s">
        <v>132</v>
      </c>
      <c r="M42" s="187"/>
      <c r="N42" s="187"/>
      <c r="O42" s="187"/>
      <c r="P42" s="187"/>
      <c r="Q42" s="187"/>
      <c r="R42" s="187"/>
      <c r="S42" s="187"/>
      <c r="T42" s="187"/>
      <c r="U42" s="187"/>
      <c r="V42" s="188"/>
      <c r="W42" s="36" t="s">
        <v>54</v>
      </c>
      <c r="X42" s="11"/>
      <c r="Y42" s="10"/>
      <c r="Z42" s="10"/>
      <c r="AA42" s="10"/>
      <c r="AB42" s="10"/>
      <c r="AC42" s="10"/>
    </row>
    <row r="43" spans="1:29" ht="14.4" thickBot="1" x14ac:dyDescent="0.3">
      <c r="A43" s="11"/>
      <c r="B43" s="161"/>
      <c r="C43" s="202"/>
      <c r="D43" s="202"/>
      <c r="E43" s="202"/>
      <c r="F43" s="202"/>
      <c r="G43" s="203" t="s">
        <v>70</v>
      </c>
      <c r="H43" s="204"/>
      <c r="I43" s="204"/>
      <c r="J43" s="200"/>
      <c r="K43" s="201"/>
      <c r="L43" s="196"/>
      <c r="M43" s="197"/>
      <c r="N43" s="197"/>
      <c r="O43" s="197"/>
      <c r="P43" s="197"/>
      <c r="Q43" s="197"/>
      <c r="R43" s="197"/>
      <c r="S43" s="197"/>
      <c r="T43" s="197"/>
      <c r="U43" s="197"/>
      <c r="V43" s="198"/>
      <c r="W43" s="92" t="s">
        <v>70</v>
      </c>
      <c r="X43" s="11"/>
      <c r="Y43" s="10"/>
      <c r="Z43" s="10"/>
      <c r="AA43" s="10"/>
      <c r="AB43" s="10"/>
      <c r="AC43" s="10"/>
    </row>
    <row r="44" spans="1:29" x14ac:dyDescent="0.25">
      <c r="A44" s="11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1"/>
      <c r="Y44" s="10"/>
      <c r="Z44" s="10"/>
      <c r="AA44" s="10"/>
      <c r="AB44" s="10"/>
      <c r="AC44" s="10"/>
    </row>
    <row r="45" spans="1:29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0"/>
      <c r="Z45" s="10"/>
      <c r="AA45" s="10"/>
      <c r="AB45" s="10"/>
      <c r="AC45" s="10"/>
    </row>
    <row r="46" spans="1:29" customForma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</row>
    <row r="47" spans="1:29" customFormat="1" x14ac:dyDescent="0.25">
      <c r="A47" s="90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0"/>
      <c r="AC47" s="90"/>
    </row>
    <row r="48" spans="1:29" customFormat="1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  <c r="AB48" s="90"/>
      <c r="AC48" s="90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</sheetData>
  <sheetProtection algorithmName="SHA-512" hashValue="VyyM0QCRfvNHRfGnBxdo3tnQvxRhZayN7H35UTT7rN4xkJH6KJviEyBTQKelgc6a7POaiO3NkqETsZpBKOpOnQ==" saltValue="WxrPkfDpSsgUaucqSa+7Iw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26" type="noConversion"/>
  <conditionalFormatting sqref="G11:U11">
    <cfRule type="notContainsBlanks" dxfId="170" priority="177">
      <formula>LEN(TRIM(G11))&gt;0</formula>
    </cfRule>
  </conditionalFormatting>
  <conditionalFormatting sqref="O7:S7">
    <cfRule type="containsText" dxfId="169" priority="163" operator="containsText" text="בחר">
      <formula>NOT(ISERROR(SEARCH("בחר",O7)))</formula>
    </cfRule>
  </conditionalFormatting>
  <conditionalFormatting sqref="T7:W7">
    <cfRule type="timePeriod" dxfId="168" priority="130" timePeriod="thisMonth">
      <formula>AND(MONTH(T7)=MONTH(TODAY()),YEAR(T7)=YEAR(TODAY()))</formula>
    </cfRule>
    <cfRule type="notContainsBlanks" dxfId="167" priority="176">
      <formula>LEN(TRIM(T7))&gt;0</formula>
    </cfRule>
  </conditionalFormatting>
  <conditionalFormatting sqref="B10">
    <cfRule type="expression" dxfId="166" priority="129">
      <formula>$V$11&gt;0</formula>
    </cfRule>
  </conditionalFormatting>
  <conditionalFormatting sqref="W13 G13:I13">
    <cfRule type="containsText" dxfId="165" priority="127" operator="containsText" text="בחר ↓">
      <formula>NOT(ISERROR(SEARCH("בחר ↓",G13)))</formula>
    </cfRule>
  </conditionalFormatting>
  <conditionalFormatting sqref="G16:U16">
    <cfRule type="notContainsBlanks" dxfId="164" priority="115">
      <formula>LEN(TRIM(G16))&gt;0</formula>
    </cfRule>
  </conditionalFormatting>
  <conditionalFormatting sqref="B15">
    <cfRule type="expression" dxfId="163" priority="113">
      <formula>$V$16&gt;0</formula>
    </cfRule>
  </conditionalFormatting>
  <conditionalFormatting sqref="W18 G18:I18">
    <cfRule type="containsText" dxfId="162" priority="111" operator="containsText" text="בחר ↓">
      <formula>NOT(ISERROR(SEARCH("בחר ↓",G18)))</formula>
    </cfRule>
  </conditionalFormatting>
  <conditionalFormatting sqref="B15:W18">
    <cfRule type="expression" dxfId="161" priority="92">
      <formula>$V$11=0</formula>
    </cfRule>
  </conditionalFormatting>
  <conditionalFormatting sqref="G21:U21">
    <cfRule type="notContainsBlanks" dxfId="160" priority="90">
      <formula>LEN(TRIM(G21))&gt;0</formula>
    </cfRule>
  </conditionalFormatting>
  <conditionalFormatting sqref="B20">
    <cfRule type="expression" dxfId="159" priority="89">
      <formula>V21&gt;0</formula>
    </cfRule>
  </conditionalFormatting>
  <conditionalFormatting sqref="W23 G23:I23">
    <cfRule type="containsText" dxfId="158" priority="88" operator="containsText" text="בחר ↓">
      <formula>NOT(ISERROR(SEARCH("בחר ↓",G23)))</formula>
    </cfRule>
  </conditionalFormatting>
  <conditionalFormatting sqref="B20:W23">
    <cfRule type="expression" dxfId="157" priority="82">
      <formula>$V$16=0</formula>
    </cfRule>
  </conditionalFormatting>
  <conditionalFormatting sqref="G26:U26">
    <cfRule type="notContainsBlanks" dxfId="156" priority="71">
      <formula>LEN(TRIM(G26))&gt;0</formula>
    </cfRule>
  </conditionalFormatting>
  <conditionalFormatting sqref="B25">
    <cfRule type="expression" dxfId="155" priority="70">
      <formula>V26&gt;0</formula>
    </cfRule>
  </conditionalFormatting>
  <conditionalFormatting sqref="W28 G28:I28">
    <cfRule type="containsText" dxfId="154" priority="69" operator="containsText" text="בחר ↓">
      <formula>NOT(ISERROR(SEARCH("בחר ↓",G28)))</formula>
    </cfRule>
  </conditionalFormatting>
  <conditionalFormatting sqref="B25:W28">
    <cfRule type="expression" dxfId="153" priority="64">
      <formula>$V$21=0</formula>
    </cfRule>
  </conditionalFormatting>
  <conditionalFormatting sqref="G31:U31">
    <cfRule type="notContainsBlanks" dxfId="152" priority="58">
      <formula>LEN(TRIM(G31))&gt;0</formula>
    </cfRule>
  </conditionalFormatting>
  <conditionalFormatting sqref="B30">
    <cfRule type="expression" dxfId="151" priority="57">
      <formula>V31&gt;0</formula>
    </cfRule>
  </conditionalFormatting>
  <conditionalFormatting sqref="W33 G33:I33">
    <cfRule type="containsText" dxfId="150" priority="56" operator="containsText" text="בחר ↓">
      <formula>NOT(ISERROR(SEARCH("בחר ↓",G33)))</formula>
    </cfRule>
  </conditionalFormatting>
  <conditionalFormatting sqref="B30:W33">
    <cfRule type="expression" dxfId="149" priority="55">
      <formula>$V$26=0</formula>
    </cfRule>
  </conditionalFormatting>
  <conditionalFormatting sqref="G36:U36">
    <cfRule type="notContainsBlanks" dxfId="148" priority="40">
      <formula>LEN(TRIM(G36))&gt;0</formula>
    </cfRule>
  </conditionalFormatting>
  <conditionalFormatting sqref="B35">
    <cfRule type="expression" dxfId="147" priority="39">
      <formula>V36&gt;0</formula>
    </cfRule>
  </conditionalFormatting>
  <conditionalFormatting sqref="W38 G38:I38">
    <cfRule type="containsText" dxfId="146" priority="38" operator="containsText" text="בחר ↓">
      <formula>NOT(ISERROR(SEARCH("בחר ↓",G38)))</formula>
    </cfRule>
  </conditionalFormatting>
  <conditionalFormatting sqref="B35:W38">
    <cfRule type="expression" dxfId="145" priority="37">
      <formula>$V$31=0</formula>
    </cfRule>
  </conditionalFormatting>
  <conditionalFormatting sqref="G41:U41">
    <cfRule type="notContainsBlanks" dxfId="144" priority="31">
      <formula>LEN(TRIM(G41))&gt;0</formula>
    </cfRule>
  </conditionalFormatting>
  <conditionalFormatting sqref="B40">
    <cfRule type="expression" dxfId="143" priority="30">
      <formula>V41&gt;0</formula>
    </cfRule>
  </conditionalFormatting>
  <conditionalFormatting sqref="W43 G43:I43">
    <cfRule type="containsText" dxfId="142" priority="29" operator="containsText" text="בחר ↓">
      <formula>NOT(ISERROR(SEARCH("בחר ↓",G43)))</formula>
    </cfRule>
  </conditionalFormatting>
  <conditionalFormatting sqref="B40:W43">
    <cfRule type="expression" dxfId="141" priority="28">
      <formula>$V$36=0</formula>
    </cfRule>
  </conditionalFormatting>
  <conditionalFormatting sqref="AA18:AB19">
    <cfRule type="cellIs" dxfId="140" priority="26" operator="greaterThanOrEqual">
      <formula>30</formula>
    </cfRule>
    <cfRule type="cellIs" dxfId="139" priority="27" operator="lessThan">
      <formula>30</formula>
    </cfRule>
  </conditionalFormatting>
  <conditionalFormatting sqref="G14:N14">
    <cfRule type="expression" dxfId="138" priority="20">
      <formula>$V$11&gt;0</formula>
    </cfRule>
  </conditionalFormatting>
  <conditionalFormatting sqref="G24:N24">
    <cfRule type="expression" dxfId="137" priority="18">
      <formula>$V$21&gt;0</formula>
    </cfRule>
  </conditionalFormatting>
  <conditionalFormatting sqref="G29:N29">
    <cfRule type="expression" dxfId="136" priority="17">
      <formula>$V$11&gt;0</formula>
    </cfRule>
  </conditionalFormatting>
  <conditionalFormatting sqref="G34:N34">
    <cfRule type="expression" dxfId="135" priority="16">
      <formula>$V$11&gt;0</formula>
    </cfRule>
  </conditionalFormatting>
  <conditionalFormatting sqref="G39:N39">
    <cfRule type="expression" dxfId="134" priority="15">
      <formula>$V$11&gt;0</formula>
    </cfRule>
  </conditionalFormatting>
  <conditionalFormatting sqref="H19:N19">
    <cfRule type="expression" dxfId="133" priority="14">
      <formula>$V$16&gt;0</formula>
    </cfRule>
  </conditionalFormatting>
  <conditionalFormatting sqref="Y20:AB20">
    <cfRule type="containsText" dxfId="132" priority="206" operator="containsText" text="0">
      <formula>NOT(ISERROR(SEARCH("0",Y20)))</formula>
    </cfRule>
    <cfRule type="containsText" dxfId="131" priority="207" operator="containsText" text="0">
      <formula>NOT(ISERROR(SEARCH("0",Y20)))</formula>
    </cfRule>
  </conditionalFormatting>
  <conditionalFormatting sqref="Y1:AB1">
    <cfRule type="expression" dxfId="130" priority="228">
      <formula>$Y$2&gt;0</formula>
    </cfRule>
  </conditionalFormatting>
  <conditionalFormatting sqref="Y2:AB7">
    <cfRule type="cellIs" dxfId="129" priority="6" operator="greaterThan">
      <formula>0</formula>
    </cfRule>
  </conditionalFormatting>
  <conditionalFormatting sqref="Y8:AB9">
    <cfRule type="expression" dxfId="128" priority="1">
      <formula>$Y$2&gt;0</formula>
    </cfRule>
  </conditionalFormatting>
  <dataValidations xWindow="944" yWindow="531" count="8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FDFCDC90-455E-4987-900A-579C208CA5B3}"/>
    <dataValidation allowBlank="1" showErrorMessage="1" promptTitle="שם הגוף המזמין" prompt="לדוג':_x000a_&quot;סניף בנ&quot;ע ירושלים&quot;" sqref="B7:C7" xr:uid="{DD073C74-83C3-4198-B19E-6764BA0F2E58}"/>
    <dataValidation type="whole" operator="greaterThan" allowBlank="1" showInputMessage="1" showErrorMessage="1" sqref="V11 V16 V21 V26 V31 V36 V41" xr:uid="{B5F0E9B3-21A3-4432-BEAC-1ABCBFA8BDA8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E60CA22-8755-45F6-9E13-6F12C7D2A14D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CAB1A946-4029-41C6-9B3F-5D61327BD7B5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29F6204C-A91F-4A62-A9F9-606289946C67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C3125D0-C51C-409A-9D03-C3617413486D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16A8331E-2CF4-43BC-8EC3-890DD9B39B9B}">
      <formula1>0</formula1>
    </dataValidation>
  </dataValidations>
  <hyperlinks>
    <hyperlink ref="Y29" r:id="rId1" xr:uid="{EB44C5C5-E6B1-4F6A-9902-01BD0DF6F501}"/>
  </hyperlinks>
  <pageMargins left="0.25" right="0.25" top="0.75" bottom="0.75" header="0.3" footer="0.3"/>
  <pageSetup scale="72" orientation="landscape" cellComments="atEnd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1" operator="containsText" id="{F706E23F-CF95-488D-8B5A-CD5132D4EFFD}">
            <xm:f>NOT(ISERROR(SEARCH(פריטים!$C$29,T7)))</xm:f>
            <xm:f>פריטים!$C$29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expression" priority="117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116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178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79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C13:I13 L13:W13 G11:U11</xm:sqref>
        </x14:conditionalFormatting>
        <x14:conditionalFormatting xmlns:xm="http://schemas.microsoft.com/office/excel/2006/main">
          <x14:cfRule type="expression" priority="182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7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96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183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93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85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91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72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C23:F23 C28:F28 C33:F33 C38:F38 C43:F43</xm:sqref>
        </x14:conditionalFormatting>
        <x14:conditionalFormatting xmlns:xm="http://schemas.microsoft.com/office/excel/2006/main">
          <x14:cfRule type="expression" priority="83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4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G26:U26 C28:I28 W28 L28</xm:sqref>
        </x14:conditionalFormatting>
        <x14:conditionalFormatting xmlns:xm="http://schemas.microsoft.com/office/excel/2006/main">
          <x14:cfRule type="expression" priority="61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3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2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containsText" priority="12" operator="containsText" id="{9B618DCD-EF45-4C61-AF58-8BD3CE099044}">
            <xm:f>NOT(ISERROR(SEARCH(פריטים!$E$50,Y20)))</xm:f>
            <xm:f>פריטים!$E$50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4" operator="containsText" id="{6929F0B6-597D-42E2-93BB-C835473D35BC}">
            <xm:f>NOT(ISERROR(SEARCH(פריטים!$E$51,Y20)))</xm:f>
            <xm:f>פריטים!$E$51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5" operator="containsText" id="{E3869C9D-26AD-441E-8E8A-87F9E61C14ED}">
            <xm:f>NOT(ISERROR(SEARCH(פריטים!$E$52,Y20)))</xm:f>
            <xm:f>פריטים!$E$52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ellIs" priority="2" operator="equal" id="{450B66A8-4AA8-4CB4-B425-8CE4696B60F0}">
            <xm:f>פריטים!$E$65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3" operator="equal" id="{431AA14A-6E69-4DA6-B3D8-E81D61FB4CCD}">
            <xm:f>פריטים!$E$64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5" operator="equal" id="{7D6543BC-C0D6-4EAB-A879-0F397F2099B6}">
            <xm:f>פריטים!$E$63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5">
        <x14:dataValidation type="list" allowBlank="1" showInputMessage="1" showErrorMessage="1" xr:uid="{5A78A2CF-AB83-4E63-8D73-555B533468AB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4298154-D8BC-4C92-AE3A-564D3E79B919}">
          <x14:formula1>
            <xm:f>INDIRECT(רשימות!$C$8)</xm:f>
          </x14:formula1>
          <xm:sqref>D16</xm:sqref>
        </x14:dataValidation>
        <x14:dataValidation type="list" allowBlank="1" showInputMessage="1" showErrorMessage="1" xr:uid="{51B228C4-4D7F-44B9-918B-FC6D94E09B52}">
          <x14:formula1>
            <xm:f>פריטים!$B$89:$B$90</xm:f>
          </x14:formula1>
          <xm:sqref>Z9</xm:sqref>
        </x14:dataValidation>
        <x14:dataValidation type="list" allowBlank="1" showInputMessage="1" showErrorMessage="1" xr:uid="{AA0D4ACD-9EEF-44FF-89AD-93C9B83C4C86}">
          <x14:formula1>
            <xm:f>INDIRECT(רשימות!C5)</xm:f>
          </x14:formula1>
          <xm:sqref>E11 E36 E31 E26 E21 E16 E41</xm:sqref>
        </x14:dataValidation>
        <x14:dataValidation type="list" allowBlank="1" showInputMessage="1" showErrorMessage="1" xr:uid="{9FAB5CEA-5A82-4BFE-A7CF-F7406EA5ADC5}">
          <x14:formula1>
            <xm:f>INDIRECT(רשימות!C13)</xm:f>
          </x14:formula1>
          <xm:sqref>D21 D36 D31 D26 D41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3C869-D3D3-4E77-B7F1-A6DFECA9BB79}">
  <sheetPr published="0" codeName="גיליון4"/>
  <dimension ref="A2:M68"/>
  <sheetViews>
    <sheetView showGridLines="0" rightToLeft="1" workbookViewId="0">
      <selection activeCell="H13" sqref="H13"/>
    </sheetView>
  </sheetViews>
  <sheetFormatPr defaultRowHeight="13.8" x14ac:dyDescent="0.25"/>
  <cols>
    <col min="1" max="1" width="10.69921875" customWidth="1"/>
    <col min="2" max="2" width="10.8984375" customWidth="1"/>
    <col min="3" max="3" width="21.69921875" customWidth="1"/>
    <col min="4" max="4" width="10.09765625" customWidth="1"/>
    <col min="10" max="10" width="18.3984375" customWidth="1"/>
    <col min="11" max="11" width="13.5" customWidth="1"/>
    <col min="13" max="13" width="14.19921875" customWidth="1"/>
  </cols>
  <sheetData>
    <row r="2" spans="1:13" ht="14.4" thickBot="1" x14ac:dyDescent="0.3">
      <c r="A2" s="42" t="s">
        <v>150</v>
      </c>
      <c r="B2" s="42" t="s">
        <v>111</v>
      </c>
      <c r="C2" s="42" t="s">
        <v>134</v>
      </c>
      <c r="D2" s="42" t="s">
        <v>151</v>
      </c>
    </row>
    <row r="3" spans="1:13" x14ac:dyDescent="0.25">
      <c r="A3" s="44" t="s">
        <v>144</v>
      </c>
      <c r="B3" s="45" t="str">
        <f>'טופס הזמנה'!C11</f>
        <v>בחר פריט ↓</v>
      </c>
      <c r="C3" s="45" t="str">
        <f>VLOOKUP(B3,טבלה23[[קלט]:[פלט1]],2,FALSE)</f>
        <v>בחר_פריט1</v>
      </c>
      <c r="D3" s="54">
        <f>VLOOKUP(B3,$J$5:$M$68,3,FALSE)</f>
        <v>1</v>
      </c>
      <c r="J3" s="206" t="s">
        <v>137</v>
      </c>
      <c r="K3" s="206"/>
      <c r="L3" s="206"/>
      <c r="M3" s="206"/>
    </row>
    <row r="4" spans="1:13" x14ac:dyDescent="0.25">
      <c r="A4" s="52" t="s">
        <v>142</v>
      </c>
      <c r="B4" s="53"/>
      <c r="C4" s="43"/>
      <c r="D4" s="55">
        <f>IF('טופס הזמנה'!D11="בחר צבע ↓",1,2)</f>
        <v>1</v>
      </c>
      <c r="F4" s="206" t="s">
        <v>138</v>
      </c>
      <c r="G4" s="206"/>
      <c r="J4" s="82" t="s">
        <v>111</v>
      </c>
      <c r="K4" s="83" t="s">
        <v>113</v>
      </c>
      <c r="L4" s="83" t="s">
        <v>114</v>
      </c>
      <c r="M4" s="84" t="s">
        <v>122</v>
      </c>
    </row>
    <row r="5" spans="1:13" x14ac:dyDescent="0.25">
      <c r="A5" s="47" t="s">
        <v>143</v>
      </c>
      <c r="B5" s="21"/>
      <c r="C5" s="21" t="str">
        <f>VLOOKUP(B3,$J$5:$M$68,4,FALSE)</f>
        <v>צבעי_הדפס</v>
      </c>
      <c r="D5" s="55">
        <f>IF('טופס הזמנה'!E11="בחר צבע ↓",1,2)</f>
        <v>1</v>
      </c>
      <c r="F5" s="19" t="s">
        <v>111</v>
      </c>
      <c r="G5" s="19" t="s">
        <v>113</v>
      </c>
      <c r="J5" s="80" t="s">
        <v>45</v>
      </c>
      <c r="K5" s="21" t="s">
        <v>45</v>
      </c>
      <c r="L5" s="21">
        <v>2</v>
      </c>
      <c r="M5" s="81" t="s">
        <v>123</v>
      </c>
    </row>
    <row r="6" spans="1:13" x14ac:dyDescent="0.25">
      <c r="A6" s="47" t="s">
        <v>136</v>
      </c>
      <c r="B6" s="21" t="str">
        <f>'טופס הזמנה'!G13</f>
        <v>בחר ↓</v>
      </c>
      <c r="C6" s="21"/>
      <c r="D6" s="56">
        <f>VLOOKUP(B6,$F$6:$G$10,2,FALSE)</f>
        <v>1</v>
      </c>
      <c r="F6" s="21" t="s">
        <v>70</v>
      </c>
      <c r="G6" s="21">
        <v>1</v>
      </c>
      <c r="J6" s="80" t="s">
        <v>76</v>
      </c>
      <c r="K6" s="21" t="s">
        <v>103</v>
      </c>
      <c r="L6" s="21">
        <v>1</v>
      </c>
      <c r="M6" s="81" t="s">
        <v>123</v>
      </c>
    </row>
    <row r="7" spans="1:13" ht="14.4" thickBot="1" x14ac:dyDescent="0.3">
      <c r="A7" s="49" t="s">
        <v>139</v>
      </c>
      <c r="B7" s="50" t="str">
        <f>'טופס הזמנה'!W13</f>
        <v>בחר ↓</v>
      </c>
      <c r="C7" s="50"/>
      <c r="D7" s="57">
        <f>VLOOKUP(B7,$F$6:$G$10,2,FALSE)</f>
        <v>1</v>
      </c>
      <c r="F7" s="40" t="s">
        <v>35</v>
      </c>
      <c r="G7" s="21">
        <v>2</v>
      </c>
      <c r="J7" s="76"/>
      <c r="K7" s="21" t="s">
        <v>96</v>
      </c>
      <c r="L7" s="21">
        <v>2</v>
      </c>
      <c r="M7" s="81" t="s">
        <v>123</v>
      </c>
    </row>
    <row r="8" spans="1:13" x14ac:dyDescent="0.25">
      <c r="A8" s="44" t="s">
        <v>145</v>
      </c>
      <c r="B8" s="45" t="str">
        <f>'טופס הזמנה'!C16</f>
        <v>בחר פריט ↓</v>
      </c>
      <c r="C8" s="45" t="str">
        <f>VLOOKUP(B8,$J$5:$K$68,2,FALSE)</f>
        <v>בחר_פריט1</v>
      </c>
      <c r="D8" s="54">
        <f>VLOOKUP(B8,$J$5:$M$68,3,FALSE)</f>
        <v>1</v>
      </c>
      <c r="F8" s="40" t="s">
        <v>36</v>
      </c>
      <c r="G8" s="21">
        <v>2</v>
      </c>
      <c r="J8" s="80" t="s">
        <v>218</v>
      </c>
      <c r="K8" s="21" t="s">
        <v>96</v>
      </c>
      <c r="L8" s="21">
        <v>2</v>
      </c>
      <c r="M8" s="81" t="s">
        <v>123</v>
      </c>
    </row>
    <row r="9" spans="1:13" x14ac:dyDescent="0.25">
      <c r="A9" s="52" t="s">
        <v>146</v>
      </c>
      <c r="B9" s="53"/>
      <c r="C9" s="43"/>
      <c r="D9" s="55">
        <f>IF('טופס הזמנה'!D16="בחר צבע ↓",1,2)</f>
        <v>1</v>
      </c>
      <c r="F9" s="40" t="s">
        <v>37</v>
      </c>
      <c r="G9" s="21">
        <v>2</v>
      </c>
      <c r="J9" s="80" t="s">
        <v>221</v>
      </c>
      <c r="K9" s="21" t="s">
        <v>107</v>
      </c>
      <c r="L9" s="21">
        <v>2</v>
      </c>
      <c r="M9" s="81" t="s">
        <v>123</v>
      </c>
    </row>
    <row r="10" spans="1:13" x14ac:dyDescent="0.25">
      <c r="A10" s="47" t="s">
        <v>147</v>
      </c>
      <c r="B10" s="21"/>
      <c r="C10" s="21" t="str">
        <f>VLOOKUP(B8,$J$5:$M$68,4,FALSE)</f>
        <v>צבעי_הדפס</v>
      </c>
      <c r="D10" s="55">
        <f>IF('טופס הזמנה'!E16="בחר צבע ↓",1,2)</f>
        <v>1</v>
      </c>
      <c r="F10" s="41" t="s">
        <v>43</v>
      </c>
      <c r="G10" s="21">
        <v>3</v>
      </c>
      <c r="J10" s="80" t="s">
        <v>222</v>
      </c>
      <c r="K10" s="86" t="s">
        <v>99</v>
      </c>
      <c r="L10" s="86">
        <v>2</v>
      </c>
      <c r="M10" s="88" t="s">
        <v>123</v>
      </c>
    </row>
    <row r="11" spans="1:13" x14ac:dyDescent="0.25">
      <c r="A11" s="47" t="s">
        <v>140</v>
      </c>
      <c r="B11" s="21" t="str">
        <f>'טופס הזמנה'!G18</f>
        <v>בחר ↓</v>
      </c>
      <c r="C11" s="21"/>
      <c r="D11" s="56">
        <f>VLOOKUP(B11,$F$6:$G$10,2,FALSE)</f>
        <v>1</v>
      </c>
      <c r="J11" s="80" t="s">
        <v>220</v>
      </c>
      <c r="K11" s="86" t="s">
        <v>98</v>
      </c>
      <c r="L11" s="86">
        <v>2</v>
      </c>
      <c r="M11" s="88" t="s">
        <v>123</v>
      </c>
    </row>
    <row r="12" spans="1:13" ht="14.4" thickBot="1" x14ac:dyDescent="0.3">
      <c r="A12" s="49" t="s">
        <v>141</v>
      </c>
      <c r="B12" s="50" t="str">
        <f>'טופס הזמנה'!W18</f>
        <v>בחר ↓</v>
      </c>
      <c r="C12" s="50"/>
      <c r="D12" s="57">
        <f>VLOOKUP(B12,$F$6:$G$10,2,FALSE)</f>
        <v>1</v>
      </c>
      <c r="F12" s="207"/>
      <c r="G12" s="207"/>
      <c r="J12" s="80" t="s">
        <v>226</v>
      </c>
      <c r="K12" s="21" t="s">
        <v>233</v>
      </c>
      <c r="L12" s="21">
        <v>2</v>
      </c>
      <c r="M12" s="81" t="s">
        <v>236</v>
      </c>
    </row>
    <row r="13" spans="1:13" x14ac:dyDescent="0.25">
      <c r="A13" s="44" t="s">
        <v>148</v>
      </c>
      <c r="B13" s="45" t="str">
        <f>'טופס הזמנה'!C21</f>
        <v>בחר פריט ↓</v>
      </c>
      <c r="C13" s="45" t="str">
        <f>VLOOKUP(B13,$J$5:$K$68,2,FALSE)</f>
        <v>בחר_פריט1</v>
      </c>
      <c r="D13" s="54">
        <f>VLOOKUP(B13,$J$5:$M$68,3,FALSE)</f>
        <v>1</v>
      </c>
      <c r="F13" s="109"/>
      <c r="J13" s="80" t="s">
        <v>49</v>
      </c>
      <c r="K13" s="21" t="s">
        <v>104</v>
      </c>
      <c r="L13" s="21">
        <v>2</v>
      </c>
      <c r="M13" s="81" t="s">
        <v>123</v>
      </c>
    </row>
    <row r="14" spans="1:13" x14ac:dyDescent="0.25">
      <c r="A14" s="52" t="s">
        <v>149</v>
      </c>
      <c r="B14" s="53"/>
      <c r="C14" s="43"/>
      <c r="D14" s="55">
        <f>IF('טופס הזמנה'!D21="בחר צבע ↓",1,2)</f>
        <v>1</v>
      </c>
      <c r="F14" s="109"/>
      <c r="J14" s="80" t="s">
        <v>216</v>
      </c>
      <c r="K14" s="21" t="s">
        <v>101</v>
      </c>
      <c r="L14" s="21">
        <v>2</v>
      </c>
      <c r="M14" s="81" t="s">
        <v>123</v>
      </c>
    </row>
    <row r="15" spans="1:13" x14ac:dyDescent="0.25">
      <c r="A15" s="47" t="s">
        <v>153</v>
      </c>
      <c r="B15" s="21"/>
      <c r="C15" s="21" t="str">
        <f>VLOOKUP(B13,$J$5:$M$68,4,FALSE)</f>
        <v>צבעי_הדפס</v>
      </c>
      <c r="D15" s="55">
        <f>IF('טופס הזמנה'!E21="בחר צבע ↓",1,2)</f>
        <v>1</v>
      </c>
      <c r="F15" s="109"/>
      <c r="J15" s="80" t="s">
        <v>217</v>
      </c>
      <c r="K15" s="21" t="s">
        <v>97</v>
      </c>
      <c r="L15" s="21">
        <v>2</v>
      </c>
      <c r="M15" s="81" t="s">
        <v>123</v>
      </c>
    </row>
    <row r="16" spans="1:13" x14ac:dyDescent="0.25">
      <c r="A16" s="47" t="s">
        <v>154</v>
      </c>
      <c r="B16" s="21" t="str">
        <f>'טופס הזמנה'!G23</f>
        <v>בחר ↓</v>
      </c>
      <c r="C16" s="21"/>
      <c r="D16" s="56">
        <f>VLOOKUP(B16,$F$6:$G$10,2,FALSE)</f>
        <v>1</v>
      </c>
      <c r="J16" s="80" t="s">
        <v>215</v>
      </c>
      <c r="K16" s="21" t="s">
        <v>96</v>
      </c>
      <c r="L16" s="21">
        <v>2</v>
      </c>
      <c r="M16" s="81" t="s">
        <v>123</v>
      </c>
    </row>
    <row r="17" spans="1:13" ht="14.4" thickBot="1" x14ac:dyDescent="0.3">
      <c r="A17" s="49" t="s">
        <v>155</v>
      </c>
      <c r="B17" s="50" t="str">
        <f>'טופס הזמנה'!W23</f>
        <v>בחר ↓</v>
      </c>
      <c r="C17" s="50"/>
      <c r="D17" s="57">
        <f>VLOOKUP(B17,$F$6:$G$10,2,FALSE)</f>
        <v>1</v>
      </c>
      <c r="J17" s="80" t="s">
        <v>211</v>
      </c>
      <c r="K17" s="21" t="s">
        <v>214</v>
      </c>
      <c r="L17" s="21">
        <v>2</v>
      </c>
      <c r="M17" s="81" t="s">
        <v>83</v>
      </c>
    </row>
    <row r="18" spans="1:13" x14ac:dyDescent="0.25">
      <c r="A18" s="44" t="s">
        <v>157</v>
      </c>
      <c r="B18" s="45" t="str">
        <f>'טופס הזמנה'!C26</f>
        <v>בחר פריט ↓</v>
      </c>
      <c r="C18" s="45" t="str">
        <f>VLOOKUP(B18,$J$5:$K$68,2,FALSE)</f>
        <v>בחר_פריט1</v>
      </c>
      <c r="D18" s="54">
        <f>VLOOKUP(B18,$J$5:$M$68,3,FALSE)</f>
        <v>1</v>
      </c>
      <c r="J18" s="80" t="s">
        <v>210</v>
      </c>
      <c r="K18" s="21" t="s">
        <v>213</v>
      </c>
      <c r="L18" s="21">
        <v>2</v>
      </c>
      <c r="M18" s="81" t="s">
        <v>83</v>
      </c>
    </row>
    <row r="19" spans="1:13" x14ac:dyDescent="0.25">
      <c r="A19" s="52" t="s">
        <v>158</v>
      </c>
      <c r="B19" s="53"/>
      <c r="C19" s="43"/>
      <c r="D19" s="55">
        <f>IF('טופס הזמנה'!D26="בחר צבע ↓",1,2)</f>
        <v>1</v>
      </c>
      <c r="J19" s="107" t="s">
        <v>240</v>
      </c>
      <c r="K19" s="21" t="s">
        <v>79</v>
      </c>
      <c r="L19" s="21">
        <v>2</v>
      </c>
      <c r="M19" s="81" t="s">
        <v>83</v>
      </c>
    </row>
    <row r="20" spans="1:13" x14ac:dyDescent="0.25">
      <c r="A20" s="47" t="s">
        <v>159</v>
      </c>
      <c r="B20" s="21"/>
      <c r="C20" s="21" t="str">
        <f>VLOOKUP(B18,$J$5:$M$68,4,FALSE)</f>
        <v>צבעי_הדפס</v>
      </c>
      <c r="D20" s="55">
        <f>IF('טופס הזמנה'!E26="בחר צבע ↓",1,2)</f>
        <v>1</v>
      </c>
      <c r="J20" s="108" t="s">
        <v>241</v>
      </c>
      <c r="K20" s="86" t="s">
        <v>79</v>
      </c>
      <c r="L20" s="86">
        <v>2</v>
      </c>
      <c r="M20" s="87" t="s">
        <v>83</v>
      </c>
    </row>
    <row r="21" spans="1:13" x14ac:dyDescent="0.25">
      <c r="A21" s="47" t="s">
        <v>160</v>
      </c>
      <c r="B21" s="21" t="str">
        <f>'טופס הזמנה'!G28</f>
        <v>בחר ↓</v>
      </c>
      <c r="C21" s="21"/>
      <c r="D21" s="56">
        <f>VLOOKUP(B21,$F$6:$G$10,2,FALSE)</f>
        <v>1</v>
      </c>
      <c r="J21" s="108" t="s">
        <v>242</v>
      </c>
      <c r="K21" s="86" t="s">
        <v>79</v>
      </c>
      <c r="L21" s="86">
        <v>2</v>
      </c>
      <c r="M21" s="87" t="s">
        <v>83</v>
      </c>
    </row>
    <row r="22" spans="1:13" ht="14.4" thickBot="1" x14ac:dyDescent="0.3">
      <c r="A22" s="49" t="s">
        <v>161</v>
      </c>
      <c r="B22" s="50" t="str">
        <f>'טופס הזמנה'!W28</f>
        <v>בחר ↓</v>
      </c>
      <c r="C22" s="50"/>
      <c r="D22" s="57">
        <f>VLOOKUP(B22,$F$6:$G$10,2,FALSE)</f>
        <v>1</v>
      </c>
      <c r="J22" s="4" t="s">
        <v>80</v>
      </c>
      <c r="K22" s="86" t="s">
        <v>100</v>
      </c>
      <c r="L22" s="86">
        <v>2</v>
      </c>
      <c r="M22" s="88" t="s">
        <v>123</v>
      </c>
    </row>
    <row r="23" spans="1:13" x14ac:dyDescent="0.25">
      <c r="A23" s="44" t="s">
        <v>163</v>
      </c>
      <c r="B23" s="45" t="str">
        <f>'טופס הזמנה'!C31</f>
        <v>בחר פריט ↓</v>
      </c>
      <c r="C23" s="45" t="str">
        <f>VLOOKUP(B23,$J$5:$K$68,2,FALSE)</f>
        <v>בחר_פריט1</v>
      </c>
      <c r="D23" s="54">
        <f>VLOOKUP(B23,$J$5:$M$68,3,FALSE)</f>
        <v>1</v>
      </c>
      <c r="J23" s="4" t="s">
        <v>223</v>
      </c>
      <c r="K23" s="86" t="s">
        <v>104</v>
      </c>
      <c r="L23" s="86">
        <v>2</v>
      </c>
      <c r="M23" s="88" t="s">
        <v>123</v>
      </c>
    </row>
    <row r="24" spans="1:13" x14ac:dyDescent="0.25">
      <c r="A24" s="52" t="s">
        <v>164</v>
      </c>
      <c r="B24" s="53"/>
      <c r="C24" s="43"/>
      <c r="D24" s="55">
        <f>IF('טופס הזמנה'!D31="בחר צבע ↓",1,2)</f>
        <v>1</v>
      </c>
      <c r="J24" s="4" t="s">
        <v>232</v>
      </c>
      <c r="K24" s="21" t="s">
        <v>100</v>
      </c>
      <c r="L24" s="21">
        <v>2</v>
      </c>
      <c r="M24" s="81" t="s">
        <v>123</v>
      </c>
    </row>
    <row r="25" spans="1:13" x14ac:dyDescent="0.25">
      <c r="A25" s="47" t="s">
        <v>165</v>
      </c>
      <c r="B25" s="21"/>
      <c r="C25" s="21" t="str">
        <f>VLOOKUP(B23,$J$5:$M$68,4,FALSE)</f>
        <v>צבעי_הדפס</v>
      </c>
      <c r="D25" s="55">
        <f>IF('טופס הזמנה'!E31="בחר צבע ↓",1,2)</f>
        <v>1</v>
      </c>
      <c r="J25" s="4" t="s">
        <v>205</v>
      </c>
      <c r="K25" s="21" t="s">
        <v>206</v>
      </c>
      <c r="L25" s="86">
        <v>2</v>
      </c>
      <c r="M25" s="88" t="s">
        <v>207</v>
      </c>
    </row>
    <row r="26" spans="1:13" x14ac:dyDescent="0.25">
      <c r="A26" s="47" t="s">
        <v>166</v>
      </c>
      <c r="B26" s="21" t="str">
        <f>'טופס הזמנה'!G33</f>
        <v>בחר ↓</v>
      </c>
      <c r="C26" s="21"/>
      <c r="D26" s="56">
        <f>VLOOKUP(B26,$F$6:$G$10,2,FALSE)</f>
        <v>1</v>
      </c>
      <c r="J26" s="80" t="s">
        <v>51</v>
      </c>
      <c r="K26" s="21" t="s">
        <v>106</v>
      </c>
      <c r="L26" s="21">
        <v>2</v>
      </c>
      <c r="M26" s="81" t="s">
        <v>123</v>
      </c>
    </row>
    <row r="27" spans="1:13" ht="14.4" thickBot="1" x14ac:dyDescent="0.3">
      <c r="A27" s="49" t="s">
        <v>167</v>
      </c>
      <c r="B27" s="50" t="str">
        <f>'טופס הזמנה'!W33</f>
        <v>בחר ↓</v>
      </c>
      <c r="C27" s="50"/>
      <c r="D27" s="57">
        <f>VLOOKUP(B27,$F$6:$G$10,2,FALSE)</f>
        <v>1</v>
      </c>
      <c r="J27" s="80" t="s">
        <v>51</v>
      </c>
      <c r="K27" s="21"/>
      <c r="L27" s="21"/>
      <c r="M27" s="81"/>
    </row>
    <row r="28" spans="1:13" x14ac:dyDescent="0.25">
      <c r="A28" s="44" t="s">
        <v>169</v>
      </c>
      <c r="B28" s="45" t="str">
        <f>'טופס הזמנה'!C36</f>
        <v>בחר פריט ↓</v>
      </c>
      <c r="C28" s="45" t="str">
        <f>VLOOKUP(B28,$J$5:$K$68,2,FALSE)</f>
        <v>בחר_פריט1</v>
      </c>
      <c r="D28" s="54">
        <f>VLOOKUP(B28,$J$5:$M$68,3,FALSE)</f>
        <v>1</v>
      </c>
      <c r="J28" s="89" t="s">
        <v>225</v>
      </c>
      <c r="K28" s="21" t="s">
        <v>108</v>
      </c>
      <c r="L28" s="86">
        <v>2</v>
      </c>
      <c r="M28" s="88" t="s">
        <v>83</v>
      </c>
    </row>
    <row r="29" spans="1:13" x14ac:dyDescent="0.25">
      <c r="A29" s="52" t="s">
        <v>170</v>
      </c>
      <c r="B29" s="53"/>
      <c r="C29" s="43"/>
      <c r="D29" s="55">
        <f>IF('טופס הזמנה'!D36="בחר צבע ↓",1,2)</f>
        <v>1</v>
      </c>
      <c r="J29" s="4" t="s">
        <v>225</v>
      </c>
      <c r="K29" s="21"/>
      <c r="L29" s="21"/>
      <c r="M29" s="81"/>
    </row>
    <row r="30" spans="1:13" x14ac:dyDescent="0.25">
      <c r="A30" s="47" t="s">
        <v>171</v>
      </c>
      <c r="B30" s="21"/>
      <c r="C30" s="21" t="str">
        <f>VLOOKUP(B28,$J$5:$M$68,4,FALSE)</f>
        <v>צבעי_הדפס</v>
      </c>
      <c r="D30" s="55">
        <f>IF('טופס הזמנה'!E36="בחר צבע ↓",1,2)</f>
        <v>1</v>
      </c>
      <c r="J30" s="80" t="s">
        <v>82</v>
      </c>
      <c r="K30" s="21" t="s">
        <v>109</v>
      </c>
      <c r="L30" s="21">
        <v>2</v>
      </c>
      <c r="M30" s="81" t="s">
        <v>83</v>
      </c>
    </row>
    <row r="31" spans="1:13" x14ac:dyDescent="0.25">
      <c r="A31" s="47" t="s">
        <v>172</v>
      </c>
      <c r="B31" s="21" t="str">
        <f>'טופס הזמנה'!G38</f>
        <v>בחר ↓</v>
      </c>
      <c r="C31" s="21"/>
      <c r="D31" s="56">
        <f>VLOOKUP(B31,$F$6:$G$10,2,FALSE)</f>
        <v>1</v>
      </c>
      <c r="J31" s="4" t="s">
        <v>81</v>
      </c>
      <c r="K31" s="21" t="s">
        <v>108</v>
      </c>
      <c r="L31" s="21">
        <v>2</v>
      </c>
      <c r="M31" s="81" t="s">
        <v>83</v>
      </c>
    </row>
    <row r="32" spans="1:13" ht="14.4" thickBot="1" x14ac:dyDescent="0.3">
      <c r="A32" s="49" t="s">
        <v>173</v>
      </c>
      <c r="B32" s="50" t="str">
        <f>'טופס הזמנה'!W38</f>
        <v>בחר ↓</v>
      </c>
      <c r="C32" s="50"/>
      <c r="D32" s="57">
        <f>VLOOKUP(B32,$F$6:$G$10,2,FALSE)</f>
        <v>1</v>
      </c>
      <c r="J32" s="80" t="s">
        <v>229</v>
      </c>
      <c r="K32" s="21" t="s">
        <v>96</v>
      </c>
      <c r="L32" s="21">
        <v>2</v>
      </c>
      <c r="M32" s="81" t="s">
        <v>123</v>
      </c>
    </row>
    <row r="33" spans="1:13" x14ac:dyDescent="0.25">
      <c r="A33" s="44" t="s">
        <v>175</v>
      </c>
      <c r="B33" s="45" t="str">
        <f>'טופס הזמנה'!C41</f>
        <v>בחר פריט ↓</v>
      </c>
      <c r="C33" s="45" t="str">
        <f>VLOOKUP(B33,$J$5:$K$68,2,FALSE)</f>
        <v>בחר_פריט1</v>
      </c>
      <c r="D33" s="54">
        <f>VLOOKUP(B33,$J$5:$M$68,3,FALSE)</f>
        <v>1</v>
      </c>
      <c r="J33" s="80" t="s">
        <v>231</v>
      </c>
      <c r="K33" s="21" t="s">
        <v>234</v>
      </c>
      <c r="L33" s="21">
        <v>2</v>
      </c>
      <c r="M33" s="81" t="s">
        <v>236</v>
      </c>
    </row>
    <row r="34" spans="1:13" x14ac:dyDescent="0.25">
      <c r="A34" s="52" t="s">
        <v>176</v>
      </c>
      <c r="B34" s="53"/>
      <c r="C34" s="43"/>
      <c r="D34" s="55">
        <f>IF('טופס הזמנה'!D41="בחר צבע ↓",1,2)</f>
        <v>1</v>
      </c>
      <c r="J34" s="80" t="s">
        <v>230</v>
      </c>
      <c r="K34" s="21" t="s">
        <v>233</v>
      </c>
      <c r="L34" s="21">
        <v>2</v>
      </c>
      <c r="M34" s="81" t="s">
        <v>236</v>
      </c>
    </row>
    <row r="35" spans="1:13" x14ac:dyDescent="0.25">
      <c r="A35" s="47" t="s">
        <v>177</v>
      </c>
      <c r="B35" s="21"/>
      <c r="C35" s="21" t="str">
        <f>VLOOKUP(B33,$J$5:$M$68,4,FALSE)</f>
        <v>צבעי_הדפס</v>
      </c>
      <c r="D35" s="55">
        <f>IF('טופס הזמנה'!E41="בחר צבע ↓",1,2)</f>
        <v>1</v>
      </c>
      <c r="J35" s="80" t="s">
        <v>219</v>
      </c>
      <c r="K35" s="21" t="s">
        <v>105</v>
      </c>
      <c r="L35" s="21">
        <v>2</v>
      </c>
      <c r="M35" s="81" t="s">
        <v>123</v>
      </c>
    </row>
    <row r="36" spans="1:13" x14ac:dyDescent="0.25">
      <c r="A36" s="47" t="s">
        <v>178</v>
      </c>
      <c r="B36" s="21" t="str">
        <f>'טופס הזמנה'!G43</f>
        <v>בחר ↓</v>
      </c>
      <c r="C36" s="21"/>
      <c r="D36" s="56">
        <f>VLOOKUP(B36,$F$6:$G$10,2,FALSE)</f>
        <v>1</v>
      </c>
      <c r="J36" s="80" t="s">
        <v>224</v>
      </c>
      <c r="K36" s="21" t="s">
        <v>105</v>
      </c>
      <c r="L36" s="21">
        <v>2</v>
      </c>
      <c r="M36" s="81" t="s">
        <v>123</v>
      </c>
    </row>
    <row r="37" spans="1:13" ht="14.4" thickBot="1" x14ac:dyDescent="0.3">
      <c r="A37" s="49" t="s">
        <v>179</v>
      </c>
      <c r="B37" s="50" t="str">
        <f>'טופס הזמנה'!W43</f>
        <v>בחר ↓</v>
      </c>
      <c r="C37" s="50"/>
      <c r="D37" s="57">
        <f>VLOOKUP(B37,$F$6:$G$10,2,FALSE)</f>
        <v>1</v>
      </c>
      <c r="J37" s="80" t="s">
        <v>227</v>
      </c>
      <c r="K37" s="21" t="s">
        <v>233</v>
      </c>
      <c r="L37" s="21">
        <v>2</v>
      </c>
      <c r="M37" s="81" t="s">
        <v>236</v>
      </c>
    </row>
    <row r="38" spans="1:13" x14ac:dyDescent="0.25">
      <c r="J38" s="80" t="s">
        <v>228</v>
      </c>
      <c r="K38" s="21" t="s">
        <v>233</v>
      </c>
      <c r="L38" s="21">
        <v>2</v>
      </c>
      <c r="M38" s="81" t="s">
        <v>236</v>
      </c>
    </row>
    <row r="39" spans="1:13" x14ac:dyDescent="0.25">
      <c r="J39" s="4"/>
      <c r="K39" s="21"/>
      <c r="L39" s="21"/>
      <c r="M39" s="81"/>
    </row>
    <row r="40" spans="1:13" x14ac:dyDescent="0.25">
      <c r="J40" s="4"/>
      <c r="K40" s="21"/>
      <c r="L40" s="21"/>
      <c r="M40" s="81"/>
    </row>
    <row r="41" spans="1:13" x14ac:dyDescent="0.25">
      <c r="J41" s="4"/>
      <c r="K41" s="21"/>
      <c r="L41" s="21"/>
      <c r="M41" s="81"/>
    </row>
    <row r="42" spans="1:13" x14ac:dyDescent="0.25">
      <c r="J42" s="4"/>
      <c r="K42" s="21"/>
      <c r="L42" s="21"/>
      <c r="M42" s="81"/>
    </row>
    <row r="43" spans="1:13" x14ac:dyDescent="0.25">
      <c r="J43" s="4"/>
      <c r="K43" s="21"/>
      <c r="L43" s="21"/>
      <c r="M43" s="81"/>
    </row>
    <row r="44" spans="1:13" x14ac:dyDescent="0.25">
      <c r="J44" s="4"/>
      <c r="K44" s="21"/>
      <c r="L44" s="21"/>
      <c r="M44" s="81"/>
    </row>
    <row r="45" spans="1:13" x14ac:dyDescent="0.25">
      <c r="J45" s="4"/>
      <c r="K45" s="21"/>
      <c r="L45" s="21"/>
      <c r="M45" s="81"/>
    </row>
    <row r="46" spans="1:13" x14ac:dyDescent="0.25">
      <c r="J46" s="4"/>
      <c r="K46" s="21"/>
      <c r="L46" s="19"/>
      <c r="M46" s="106"/>
    </row>
    <row r="47" spans="1:13" x14ac:dyDescent="0.25">
      <c r="J47" s="4"/>
      <c r="K47" s="21"/>
      <c r="L47" s="21"/>
      <c r="M47" s="81"/>
    </row>
    <row r="48" spans="1:13" x14ac:dyDescent="0.25">
      <c r="J48" s="4"/>
      <c r="K48" s="21"/>
      <c r="L48" s="21"/>
      <c r="M48" s="81"/>
    </row>
    <row r="49" spans="10:13" x14ac:dyDescent="0.25">
      <c r="J49" s="4"/>
      <c r="K49" s="21"/>
      <c r="L49" s="21"/>
      <c r="M49" s="81"/>
    </row>
    <row r="50" spans="10:13" x14ac:dyDescent="0.25">
      <c r="J50" s="4"/>
      <c r="K50" s="21"/>
      <c r="L50" s="21"/>
      <c r="M50" s="81"/>
    </row>
    <row r="51" spans="10:13" x14ac:dyDescent="0.25">
      <c r="J51" s="4"/>
      <c r="K51" s="21"/>
      <c r="L51" s="21"/>
      <c r="M51" s="81"/>
    </row>
    <row r="52" spans="10:13" x14ac:dyDescent="0.25">
      <c r="J52" s="4"/>
      <c r="K52" s="21"/>
      <c r="L52" s="21"/>
      <c r="M52" s="81"/>
    </row>
    <row r="53" spans="10:13" x14ac:dyDescent="0.25">
      <c r="J53" s="4"/>
      <c r="K53" s="21"/>
      <c r="L53" s="21"/>
      <c r="M53" s="81"/>
    </row>
    <row r="54" spans="10:13" x14ac:dyDescent="0.25">
      <c r="J54" s="4"/>
      <c r="K54" s="21"/>
      <c r="L54" s="21"/>
      <c r="M54" s="81"/>
    </row>
    <row r="55" spans="10:13" x14ac:dyDescent="0.25">
      <c r="J55" s="4"/>
      <c r="K55" s="86"/>
      <c r="L55" s="86"/>
      <c r="M55" s="87"/>
    </row>
    <row r="56" spans="10:13" x14ac:dyDescent="0.25">
      <c r="J56" s="4"/>
      <c r="K56" s="21"/>
      <c r="L56" s="21"/>
      <c r="M56" s="81"/>
    </row>
    <row r="57" spans="10:13" x14ac:dyDescent="0.25">
      <c r="J57" s="4"/>
      <c r="K57" s="21"/>
      <c r="L57" s="21"/>
      <c r="M57" s="81"/>
    </row>
    <row r="58" spans="10:13" x14ac:dyDescent="0.25">
      <c r="J58" s="4"/>
      <c r="K58" s="21"/>
      <c r="L58" s="21"/>
      <c r="M58" s="81"/>
    </row>
    <row r="59" spans="10:13" x14ac:dyDescent="0.25">
      <c r="J59" s="4"/>
      <c r="K59" s="21"/>
      <c r="L59" s="21"/>
      <c r="M59" s="81"/>
    </row>
    <row r="60" spans="10:13" x14ac:dyDescent="0.25">
      <c r="J60" s="4"/>
      <c r="K60" s="21"/>
      <c r="L60" s="21"/>
      <c r="M60" s="81"/>
    </row>
    <row r="61" spans="10:13" x14ac:dyDescent="0.25">
      <c r="J61" s="4"/>
      <c r="K61" s="21"/>
      <c r="L61" s="21"/>
      <c r="M61" s="81"/>
    </row>
    <row r="62" spans="10:13" x14ac:dyDescent="0.25">
      <c r="J62" s="4"/>
      <c r="K62" s="21"/>
      <c r="L62" s="21"/>
      <c r="M62" s="81"/>
    </row>
    <row r="63" spans="10:13" x14ac:dyDescent="0.25">
      <c r="J63" s="4"/>
      <c r="K63" s="21"/>
      <c r="L63" s="21"/>
      <c r="M63" s="81"/>
    </row>
    <row r="64" spans="10:13" x14ac:dyDescent="0.25">
      <c r="J64" s="4"/>
      <c r="K64" s="21"/>
      <c r="L64" s="21"/>
      <c r="M64" s="81"/>
    </row>
    <row r="65" spans="10:13" x14ac:dyDescent="0.25">
      <c r="J65" s="4"/>
      <c r="K65" s="21"/>
      <c r="L65" s="21"/>
      <c r="M65" s="81"/>
    </row>
    <row r="66" spans="10:13" x14ac:dyDescent="0.25">
      <c r="J66" s="4"/>
      <c r="K66" s="21"/>
      <c r="L66" s="21"/>
      <c r="M66" s="81"/>
    </row>
    <row r="67" spans="10:13" x14ac:dyDescent="0.25">
      <c r="J67" s="4"/>
      <c r="K67" s="21"/>
      <c r="L67" s="21"/>
      <c r="M67" s="81"/>
    </row>
    <row r="68" spans="10:13" x14ac:dyDescent="0.25">
      <c r="J68" s="4"/>
      <c r="K68" s="21"/>
      <c r="L68" s="21"/>
      <c r="M68" s="81"/>
    </row>
  </sheetData>
  <mergeCells count="3">
    <mergeCell ref="F4:G4"/>
    <mergeCell ref="J3:M3"/>
    <mergeCell ref="F12:G12"/>
  </mergeCells>
  <phoneticPr fontId="26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BB657-5868-415F-A87F-34FBA082620A}">
  <sheetPr published="0" codeName="גיליון6"/>
  <dimension ref="B2:G90"/>
  <sheetViews>
    <sheetView rightToLeft="1" workbookViewId="0">
      <selection activeCell="E15" sqref="E15"/>
    </sheetView>
  </sheetViews>
  <sheetFormatPr defaultRowHeight="13.8" x14ac:dyDescent="0.25"/>
  <cols>
    <col min="1" max="1" width="3.296875" customWidth="1"/>
    <col min="2" max="2" width="14.59765625" customWidth="1"/>
    <col min="3" max="3" width="14.796875" customWidth="1"/>
    <col min="4" max="4" width="5.8984375" customWidth="1"/>
    <col min="5" max="5" width="25.8984375" customWidth="1"/>
    <col min="6" max="6" width="3.796875" customWidth="1"/>
    <col min="7" max="7" width="14.09765625" customWidth="1"/>
  </cols>
  <sheetData>
    <row r="2" spans="2:7" ht="24.6" x14ac:dyDescent="0.4">
      <c r="B2" s="31" t="s">
        <v>125</v>
      </c>
    </row>
    <row r="4" spans="2:7" x14ac:dyDescent="0.25">
      <c r="B4" s="18" t="s">
        <v>95</v>
      </c>
      <c r="C4" s="18" t="s">
        <v>120</v>
      </c>
      <c r="E4" s="17" t="s">
        <v>119</v>
      </c>
      <c r="G4" s="18" t="s">
        <v>42</v>
      </c>
    </row>
    <row r="5" spans="2:7" x14ac:dyDescent="0.25">
      <c r="B5" s="4" t="s">
        <v>76</v>
      </c>
      <c r="C5" s="4">
        <v>0</v>
      </c>
      <c r="E5" s="23" t="s">
        <v>69</v>
      </c>
      <c r="G5" t="s">
        <v>69</v>
      </c>
    </row>
    <row r="6" spans="2:7" x14ac:dyDescent="0.25">
      <c r="B6" s="76" t="s">
        <v>240</v>
      </c>
      <c r="C6" s="76">
        <v>15</v>
      </c>
      <c r="E6" s="4" t="s">
        <v>56</v>
      </c>
      <c r="G6" s="4" t="s">
        <v>193</v>
      </c>
    </row>
    <row r="7" spans="2:7" x14ac:dyDescent="0.25">
      <c r="B7" s="4" t="s">
        <v>241</v>
      </c>
      <c r="C7" s="4">
        <v>18.5</v>
      </c>
      <c r="E7" s="4" t="s">
        <v>41</v>
      </c>
      <c r="G7" s="4" t="s">
        <v>194</v>
      </c>
    </row>
    <row r="8" spans="2:7" x14ac:dyDescent="0.25">
      <c r="B8" s="4" t="s">
        <v>242</v>
      </c>
      <c r="C8" s="4">
        <v>15</v>
      </c>
      <c r="E8" t="s">
        <v>190</v>
      </c>
      <c r="G8" s="4" t="s">
        <v>39</v>
      </c>
    </row>
    <row r="9" spans="2:7" x14ac:dyDescent="0.25">
      <c r="B9" s="80" t="s">
        <v>49</v>
      </c>
      <c r="C9" s="4">
        <v>17</v>
      </c>
      <c r="G9" s="4" t="s">
        <v>40</v>
      </c>
    </row>
    <row r="10" spans="2:7" x14ac:dyDescent="0.25">
      <c r="B10" s="80" t="s">
        <v>216</v>
      </c>
      <c r="C10" s="4">
        <v>19</v>
      </c>
      <c r="G10" s="76" t="s">
        <v>195</v>
      </c>
    </row>
    <row r="11" spans="2:7" x14ac:dyDescent="0.25">
      <c r="B11" s="80" t="s">
        <v>217</v>
      </c>
      <c r="C11" s="4">
        <v>20</v>
      </c>
    </row>
    <row r="12" spans="2:7" x14ac:dyDescent="0.25">
      <c r="B12" s="80" t="s">
        <v>215</v>
      </c>
      <c r="C12" s="4">
        <v>17</v>
      </c>
    </row>
    <row r="13" spans="2:7" x14ac:dyDescent="0.25">
      <c r="B13" s="85" t="s">
        <v>51</v>
      </c>
      <c r="C13" s="4">
        <v>32</v>
      </c>
    </row>
    <row r="14" spans="2:7" x14ac:dyDescent="0.25">
      <c r="B14" s="85" t="s">
        <v>219</v>
      </c>
      <c r="C14" s="4">
        <v>42</v>
      </c>
    </row>
    <row r="15" spans="2:7" x14ac:dyDescent="0.25">
      <c r="B15" s="4"/>
      <c r="C15" s="4"/>
    </row>
    <row r="16" spans="2:7" x14ac:dyDescent="0.25">
      <c r="B16" s="4"/>
      <c r="C16" s="4"/>
    </row>
    <row r="17" spans="2:4" x14ac:dyDescent="0.25">
      <c r="B17" s="4"/>
      <c r="C17" s="4"/>
    </row>
    <row r="18" spans="2:4" x14ac:dyDescent="0.25">
      <c r="B18" s="4"/>
      <c r="C18" s="4"/>
    </row>
    <row r="19" spans="2:4" x14ac:dyDescent="0.25">
      <c r="B19" s="4"/>
      <c r="C19" s="4"/>
    </row>
    <row r="20" spans="2:4" x14ac:dyDescent="0.25">
      <c r="B20" s="4"/>
      <c r="C20" s="4"/>
    </row>
    <row r="22" spans="2:4" ht="24.6" x14ac:dyDescent="0.4">
      <c r="B22" s="30" t="s">
        <v>126</v>
      </c>
      <c r="C22" s="24"/>
      <c r="D22" s="24"/>
    </row>
    <row r="23" spans="2:4" ht="14.4" thickBot="1" x14ac:dyDescent="0.3"/>
    <row r="24" spans="2:4" x14ac:dyDescent="0.25">
      <c r="B24" s="25" t="s">
        <v>128</v>
      </c>
    </row>
    <row r="25" spans="2:4" ht="14.4" thickBot="1" x14ac:dyDescent="0.3">
      <c r="B25" s="26">
        <f ca="1">TODAY()</f>
        <v>44692</v>
      </c>
    </row>
    <row r="26" spans="2:4" x14ac:dyDescent="0.25">
      <c r="B26" s="6"/>
    </row>
    <row r="27" spans="2:4" x14ac:dyDescent="0.25">
      <c r="B27" s="6"/>
    </row>
    <row r="28" spans="2:4" ht="14.4" thickBot="1" x14ac:dyDescent="0.3">
      <c r="B28" s="68" t="s">
        <v>127</v>
      </c>
      <c r="C28" s="69"/>
    </row>
    <row r="29" spans="2:4" x14ac:dyDescent="0.25">
      <c r="B29" s="61" t="s">
        <v>69</v>
      </c>
      <c r="C29" s="70" t="s">
        <v>124</v>
      </c>
    </row>
    <row r="30" spans="2:4" x14ac:dyDescent="0.25">
      <c r="B30" s="71" t="s">
        <v>56</v>
      </c>
      <c r="C30" s="72">
        <f ca="1">B25+7</f>
        <v>44699</v>
      </c>
    </row>
    <row r="31" spans="2:4" x14ac:dyDescent="0.25">
      <c r="B31" s="71" t="s">
        <v>41</v>
      </c>
      <c r="C31" s="72">
        <f ca="1">B25+3</f>
        <v>44695</v>
      </c>
    </row>
    <row r="32" spans="2:4" ht="14.4" thickBot="1" x14ac:dyDescent="0.3">
      <c r="B32" s="73" t="s">
        <v>190</v>
      </c>
      <c r="C32" s="74">
        <f ca="1">B25+3</f>
        <v>44695</v>
      </c>
    </row>
    <row r="33" spans="2:5" x14ac:dyDescent="0.25">
      <c r="B33" s="75"/>
    </row>
    <row r="37" spans="2:5" ht="24.6" x14ac:dyDescent="0.4">
      <c r="B37" s="31" t="s">
        <v>133</v>
      </c>
    </row>
    <row r="39" spans="2:5" x14ac:dyDescent="0.25">
      <c r="B39" s="39" t="s">
        <v>84</v>
      </c>
    </row>
    <row r="40" spans="2:5" x14ac:dyDescent="0.25">
      <c r="B40" s="4" t="s">
        <v>35</v>
      </c>
    </row>
    <row r="41" spans="2:5" x14ac:dyDescent="0.25">
      <c r="B41" s="4" t="s">
        <v>36</v>
      </c>
    </row>
    <row r="42" spans="2:5" x14ac:dyDescent="0.25">
      <c r="B42" s="4" t="s">
        <v>37</v>
      </c>
    </row>
    <row r="43" spans="2:5" x14ac:dyDescent="0.25">
      <c r="B43" s="4" t="s">
        <v>43</v>
      </c>
    </row>
    <row r="46" spans="2:5" ht="24.6" x14ac:dyDescent="0.4">
      <c r="B46" s="31" t="s">
        <v>185</v>
      </c>
    </row>
    <row r="47" spans="2:5" ht="14.4" thickBot="1" x14ac:dyDescent="0.3"/>
    <row r="48" spans="2:5" ht="14.4" thickBot="1" x14ac:dyDescent="0.3">
      <c r="B48" s="60" t="s">
        <v>183</v>
      </c>
      <c r="D48" t="s">
        <v>118</v>
      </c>
      <c r="E48" t="s">
        <v>112</v>
      </c>
    </row>
    <row r="49" spans="2:5" ht="14.4" thickBot="1" x14ac:dyDescent="0.3">
      <c r="B49" s="32">
        <f>IF('טופס הזמנה'!AA18&gt;29,1,2)</f>
        <v>2</v>
      </c>
      <c r="D49" s="61">
        <v>0</v>
      </c>
      <c r="E49" s="27"/>
    </row>
    <row r="50" spans="2:5" x14ac:dyDescent="0.25">
      <c r="D50" s="62">
        <v>1</v>
      </c>
      <c r="E50" s="46" t="s">
        <v>184</v>
      </c>
    </row>
    <row r="51" spans="2:5" x14ac:dyDescent="0.25">
      <c r="D51" s="28">
        <v>30</v>
      </c>
      <c r="E51" s="48"/>
    </row>
    <row r="52" spans="2:5" x14ac:dyDescent="0.25">
      <c r="D52" s="28">
        <v>50</v>
      </c>
      <c r="E52" s="63"/>
    </row>
    <row r="53" spans="2:5" ht="14.4" thickBot="1" x14ac:dyDescent="0.3">
      <c r="D53" s="29">
        <v>100</v>
      </c>
      <c r="E53" s="51"/>
    </row>
    <row r="56" spans="2:5" ht="24.6" x14ac:dyDescent="0.4">
      <c r="B56" s="31" t="s">
        <v>188</v>
      </c>
    </row>
    <row r="58" spans="2:5" x14ac:dyDescent="0.25">
      <c r="B58" s="19" t="s">
        <v>111</v>
      </c>
      <c r="C58" s="19" t="s">
        <v>191</v>
      </c>
    </row>
    <row r="59" spans="2:5" x14ac:dyDescent="0.25">
      <c r="B59" s="21" t="str">
        <f>'טופס הזמנה'!Q7</f>
        <v>בחר ↓</v>
      </c>
      <c r="C59" s="21">
        <f>VLOOKUP(B59,C62:E65,2,FALSE)</f>
        <v>1</v>
      </c>
    </row>
    <row r="61" spans="2:5" x14ac:dyDescent="0.25">
      <c r="C61" s="17" t="s">
        <v>189</v>
      </c>
    </row>
    <row r="62" spans="2:5" x14ac:dyDescent="0.25">
      <c r="C62" s="21" t="s">
        <v>69</v>
      </c>
      <c r="D62" s="21">
        <v>1</v>
      </c>
      <c r="E62" s="21" t="s">
        <v>196</v>
      </c>
    </row>
    <row r="63" spans="2:5" x14ac:dyDescent="0.25">
      <c r="C63" s="21" t="s">
        <v>56</v>
      </c>
      <c r="D63" s="21">
        <v>2</v>
      </c>
      <c r="E63" s="21" t="s">
        <v>197</v>
      </c>
    </row>
    <row r="64" spans="2:5" x14ac:dyDescent="0.25">
      <c r="C64" s="21" t="s">
        <v>41</v>
      </c>
      <c r="D64" s="21">
        <v>3</v>
      </c>
      <c r="E64" t="s">
        <v>117</v>
      </c>
    </row>
    <row r="65" spans="2:5" x14ac:dyDescent="0.25">
      <c r="C65" s="77" t="s">
        <v>190</v>
      </c>
      <c r="D65" s="21">
        <v>4</v>
      </c>
      <c r="E65" s="21" t="s">
        <v>198</v>
      </c>
    </row>
    <row r="69" spans="2:5" ht="24.6" x14ac:dyDescent="0.4">
      <c r="B69" s="31" t="s">
        <v>199</v>
      </c>
    </row>
    <row r="72" spans="2:5" x14ac:dyDescent="0.25">
      <c r="B72" s="19" t="s">
        <v>118</v>
      </c>
      <c r="C72" s="21">
        <f>'טופס הזמנה'!AA18</f>
        <v>0</v>
      </c>
      <c r="D72" s="21">
        <v>1</v>
      </c>
    </row>
    <row r="73" spans="2:5" x14ac:dyDescent="0.25">
      <c r="B73" s="19" t="s">
        <v>200</v>
      </c>
      <c r="C73" s="21" t="str">
        <f>'טופס הזמנה'!Q7</f>
        <v>בחר ↓</v>
      </c>
      <c r="D73" s="21">
        <f>VLOOKUP(C73,B78:C81,2,FALSE)</f>
        <v>0</v>
      </c>
    </row>
    <row r="74" spans="2:5" x14ac:dyDescent="0.25">
      <c r="B74" s="208" t="s">
        <v>7</v>
      </c>
      <c r="C74" s="209"/>
      <c r="D74" s="19">
        <f>SUM(D72:D73)</f>
        <v>1</v>
      </c>
    </row>
    <row r="76" spans="2:5" x14ac:dyDescent="0.25">
      <c r="B76" s="206" t="s">
        <v>110</v>
      </c>
      <c r="C76" s="206"/>
    </row>
    <row r="77" spans="2:5" x14ac:dyDescent="0.25">
      <c r="B77" s="19" t="s">
        <v>111</v>
      </c>
      <c r="C77" s="19" t="s">
        <v>112</v>
      </c>
    </row>
    <row r="78" spans="2:5" x14ac:dyDescent="0.25">
      <c r="B78" s="20" t="s">
        <v>70</v>
      </c>
      <c r="C78" s="20">
        <v>0</v>
      </c>
    </row>
    <row r="79" spans="2:5" x14ac:dyDescent="0.25">
      <c r="B79" s="20" t="s">
        <v>56</v>
      </c>
      <c r="C79" s="20">
        <v>2</v>
      </c>
    </row>
    <row r="80" spans="2:5" x14ac:dyDescent="0.25">
      <c r="B80" s="20" t="s">
        <v>41</v>
      </c>
      <c r="C80" s="20">
        <v>1</v>
      </c>
    </row>
    <row r="81" spans="2:3" x14ac:dyDescent="0.25">
      <c r="B81" s="77" t="s">
        <v>190</v>
      </c>
      <c r="C81" s="78">
        <v>1</v>
      </c>
    </row>
    <row r="86" spans="2:3" ht="24.6" x14ac:dyDescent="0.4">
      <c r="B86" s="31" t="s">
        <v>246</v>
      </c>
    </row>
    <row r="88" spans="2:3" x14ac:dyDescent="0.25">
      <c r="B88" t="s">
        <v>112</v>
      </c>
      <c r="C88" t="s">
        <v>111</v>
      </c>
    </row>
    <row r="89" spans="2:3" x14ac:dyDescent="0.25">
      <c r="B89" t="s">
        <v>244</v>
      </c>
      <c r="C89">
        <f>C72*-3.5</f>
        <v>0</v>
      </c>
    </row>
    <row r="90" spans="2:3" x14ac:dyDescent="0.25">
      <c r="B90" t="s">
        <v>245</v>
      </c>
      <c r="C90">
        <v>0</v>
      </c>
    </row>
  </sheetData>
  <mergeCells count="2">
    <mergeCell ref="B76:C76"/>
    <mergeCell ref="B74:C74"/>
  </mergeCells>
  <conditionalFormatting sqref="C8:G8">
    <cfRule type="cellIs" dxfId="93" priority="1" operator="equal">
      <formula>$E$64</formula>
    </cfRule>
  </conditionalFormatting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5BE3-0090-4526-B5BB-7E36064CFD0F}">
  <sheetPr published="0" codeName="גיליון7"/>
  <dimension ref="B2:BB22"/>
  <sheetViews>
    <sheetView rightToLeft="1" topLeftCell="I1" zoomScaleNormal="100" workbookViewId="0">
      <selection activeCell="Z8" sqref="Z8"/>
    </sheetView>
  </sheetViews>
  <sheetFormatPr defaultRowHeight="13.8" x14ac:dyDescent="0.25"/>
  <cols>
    <col min="1" max="1" width="2.8984375" customWidth="1"/>
    <col min="2" max="2" width="11.09765625" customWidth="1"/>
    <col min="3" max="3" width="3.796875" customWidth="1"/>
    <col min="4" max="4" width="11" customWidth="1"/>
    <col min="5" max="5" width="3.5" customWidth="1"/>
    <col min="6" max="6" width="12.3984375" style="14" customWidth="1"/>
    <col min="7" max="7" width="2.69921875" style="14" customWidth="1"/>
    <col min="8" max="8" width="12.3984375" style="14" customWidth="1"/>
    <col min="9" max="9" width="2.19921875" style="14" customWidth="1"/>
    <col min="10" max="10" width="12.3984375" style="14" customWidth="1"/>
    <col min="11" max="11" width="2.19921875" style="14" customWidth="1"/>
    <col min="12" max="12" width="12.3984375" style="14" customWidth="1"/>
    <col min="13" max="13" width="2.19921875" style="14" customWidth="1"/>
    <col min="14" max="14" width="13.296875" style="14" customWidth="1"/>
    <col min="15" max="15" width="2.19921875" style="14" customWidth="1"/>
    <col min="16" max="16" width="14.8984375" style="14" customWidth="1"/>
    <col min="17" max="17" width="2.19921875" style="14" customWidth="1"/>
    <col min="18" max="18" width="12.3984375" style="14" customWidth="1"/>
    <col min="19" max="19" width="2.19921875" style="14" customWidth="1"/>
    <col min="20" max="20" width="13.796875" style="14" customWidth="1"/>
    <col min="21" max="21" width="2.19921875" style="14" customWidth="1"/>
    <col min="22" max="22" width="13" style="14" customWidth="1"/>
    <col min="23" max="23" width="2.19921875" style="14" customWidth="1"/>
    <col min="24" max="24" width="13.8984375" style="14" customWidth="1"/>
    <col min="25" max="25" width="2.19921875" style="14" customWidth="1"/>
    <col min="26" max="26" width="12.3984375" style="14" customWidth="1"/>
    <col min="27" max="27" width="2.69921875" style="14" customWidth="1"/>
    <col min="28" max="28" width="13.296875" style="14" customWidth="1"/>
    <col min="29" max="29" width="2.19921875" style="14" customWidth="1"/>
    <col min="30" max="30" width="13.296875" style="14" customWidth="1"/>
    <col min="31" max="31" width="2.19921875" style="14" customWidth="1"/>
    <col min="32" max="32" width="13.296875" style="14" customWidth="1"/>
    <col min="33" max="33" width="2.19921875" style="14" customWidth="1"/>
    <col min="34" max="34" width="13.296875" style="14" customWidth="1"/>
    <col min="35" max="35" width="2.19921875" style="14" customWidth="1"/>
    <col min="36" max="36" width="12.3984375" style="14" customWidth="1"/>
    <col min="37" max="37" width="2.19921875" style="14" customWidth="1"/>
    <col min="38" max="38" width="12.3984375" style="14" customWidth="1"/>
    <col min="39" max="39" width="2.19921875" style="14" customWidth="1"/>
    <col min="40" max="40" width="12.3984375" style="14" customWidth="1"/>
    <col min="41" max="41" width="2.19921875" style="14" customWidth="1"/>
    <col min="42" max="42" width="12.3984375" style="14" customWidth="1"/>
    <col min="43" max="43" width="2.296875" customWidth="1"/>
    <col min="44" max="44" width="13.296875" customWidth="1"/>
    <col min="45" max="45" width="2.296875" customWidth="1"/>
    <col min="46" max="46" width="13.296875" customWidth="1"/>
    <col min="47" max="47" width="2.296875" customWidth="1"/>
    <col min="48" max="48" width="13.296875" customWidth="1"/>
    <col min="49" max="49" width="2.296875" customWidth="1"/>
    <col min="50" max="50" width="14.09765625" customWidth="1"/>
    <col min="51" max="51" width="4.19921875" customWidth="1"/>
    <col min="52" max="52" width="12.3984375" customWidth="1"/>
    <col min="53" max="53" width="3.8984375" customWidth="1"/>
  </cols>
  <sheetData>
    <row r="2" spans="2:54" s="17" customFormat="1" x14ac:dyDescent="0.25">
      <c r="B2" s="17" t="s">
        <v>76</v>
      </c>
      <c r="D2" s="5" t="s">
        <v>205</v>
      </c>
      <c r="F2" s="5" t="s">
        <v>46</v>
      </c>
      <c r="G2" s="5"/>
      <c r="H2" s="5" t="s">
        <v>47</v>
      </c>
      <c r="I2" s="5"/>
      <c r="J2" s="5" t="s">
        <v>48</v>
      </c>
      <c r="K2" s="5"/>
      <c r="L2" s="5" t="s">
        <v>77</v>
      </c>
      <c r="M2" s="5"/>
      <c r="N2" s="5" t="s">
        <v>49</v>
      </c>
      <c r="O2" s="5"/>
      <c r="P2" s="5" t="s">
        <v>50</v>
      </c>
      <c r="Q2" s="5"/>
      <c r="R2" s="5" t="s">
        <v>51</v>
      </c>
      <c r="S2" s="5"/>
      <c r="T2" s="5" t="s">
        <v>52</v>
      </c>
      <c r="U2" s="5"/>
      <c r="V2" s="5" t="s">
        <v>78</v>
      </c>
      <c r="W2" s="5"/>
      <c r="X2" s="5" t="s">
        <v>53</v>
      </c>
      <c r="Y2" s="5"/>
      <c r="Z2" s="5" t="s">
        <v>79</v>
      </c>
      <c r="AA2" s="5"/>
      <c r="AB2" s="5" t="s">
        <v>209</v>
      </c>
      <c r="AC2" s="5"/>
      <c r="AD2" s="5" t="s">
        <v>44</v>
      </c>
      <c r="AE2" s="5"/>
      <c r="AF2" s="5" t="s">
        <v>210</v>
      </c>
      <c r="AG2" s="5"/>
      <c r="AH2" s="5" t="s">
        <v>211</v>
      </c>
      <c r="AI2" s="5"/>
      <c r="AJ2" s="5" t="s">
        <v>80</v>
      </c>
      <c r="AK2" s="5"/>
      <c r="AL2" s="5" t="s">
        <v>45</v>
      </c>
      <c r="AM2" s="5"/>
      <c r="AN2" s="5" t="s">
        <v>81</v>
      </c>
      <c r="AO2" s="5"/>
      <c r="AP2" s="5" t="s">
        <v>82</v>
      </c>
      <c r="AR2" s="5" t="s">
        <v>233</v>
      </c>
      <c r="AT2" s="5" t="s">
        <v>234</v>
      </c>
      <c r="AV2" s="17" t="s">
        <v>236</v>
      </c>
      <c r="AX2" s="17" t="s">
        <v>115</v>
      </c>
      <c r="AZ2" s="17" t="s">
        <v>121</v>
      </c>
      <c r="BB2" s="17" t="s">
        <v>208</v>
      </c>
    </row>
    <row r="3" spans="2:54" x14ac:dyDescent="0.25">
      <c r="B3" t="s">
        <v>74</v>
      </c>
      <c r="D3" s="15" t="s">
        <v>27</v>
      </c>
      <c r="F3" s="15" t="s">
        <v>27</v>
      </c>
      <c r="H3" s="14" t="str">
        <f>טבלה1[[#This Row],[טריקו קצר]]</f>
        <v>אדום 7</v>
      </c>
      <c r="J3" s="14" t="str">
        <f>F3</f>
        <v>אדום 7</v>
      </c>
      <c r="L3" s="14" t="str">
        <f>F3</f>
        <v>אדום 7</v>
      </c>
      <c r="N3" s="14" t="s">
        <v>27</v>
      </c>
      <c r="P3" s="14" t="str">
        <f>F3</f>
        <v>אדום 7</v>
      </c>
      <c r="R3" s="14" t="str">
        <f>F3</f>
        <v>אדום 7</v>
      </c>
      <c r="T3" s="14" t="s">
        <v>91</v>
      </c>
      <c r="V3" s="14" t="s">
        <v>91</v>
      </c>
      <c r="X3" s="14" t="s">
        <v>91</v>
      </c>
      <c r="Z3" t="s">
        <v>74</v>
      </c>
      <c r="AB3" s="14" t="s">
        <v>19</v>
      </c>
      <c r="AD3" s="14" t="s">
        <v>19</v>
      </c>
      <c r="AF3" s="14" t="s">
        <v>20</v>
      </c>
      <c r="AH3" s="14" t="s">
        <v>92</v>
      </c>
      <c r="AJ3" s="14" t="s">
        <v>20</v>
      </c>
      <c r="AL3" s="14" t="s">
        <v>20</v>
      </c>
      <c r="AN3" s="14" t="s">
        <v>20</v>
      </c>
      <c r="AP3" s="14" t="s">
        <v>92</v>
      </c>
      <c r="AR3" s="14" t="s">
        <v>19</v>
      </c>
      <c r="AT3" s="14" t="s">
        <v>235</v>
      </c>
      <c r="AV3" s="22" t="s">
        <v>74</v>
      </c>
      <c r="AX3" s="4" t="s">
        <v>74</v>
      </c>
      <c r="AZ3" s="4" t="s">
        <v>74</v>
      </c>
      <c r="BB3" s="22" t="s">
        <v>74</v>
      </c>
    </row>
    <row r="4" spans="2:54" x14ac:dyDescent="0.25">
      <c r="B4" t="s">
        <v>102</v>
      </c>
      <c r="D4" s="15" t="s">
        <v>67</v>
      </c>
      <c r="F4" s="15" t="s">
        <v>67</v>
      </c>
      <c r="H4" s="14" t="str">
        <f>טבלה1[[#This Row],[טריקו קצר]]</f>
        <v>אפור בהיר 16</v>
      </c>
      <c r="J4" s="14" t="str">
        <f t="shared" ref="J4:J22" si="0">F4</f>
        <v>אפור בהיר 16</v>
      </c>
      <c r="L4" s="14" t="str">
        <f t="shared" ref="L4:L22" si="1">F4</f>
        <v>אפור בהיר 16</v>
      </c>
      <c r="N4" s="14" t="s">
        <v>86</v>
      </c>
      <c r="P4" s="14" t="str">
        <f t="shared" ref="P4:P22" si="2">F4</f>
        <v>אפור בהיר 16</v>
      </c>
      <c r="R4" s="14" t="str">
        <f t="shared" ref="R4:R22" si="3">F4</f>
        <v>אפור בהיר 16</v>
      </c>
      <c r="Z4" s="14" t="s">
        <v>19</v>
      </c>
      <c r="AF4" s="14" t="s">
        <v>75</v>
      </c>
      <c r="AH4" s="14" t="s">
        <v>93</v>
      </c>
      <c r="AN4" s="14" t="s">
        <v>75</v>
      </c>
      <c r="AP4" s="14" t="s">
        <v>93</v>
      </c>
      <c r="AR4" s="14" t="s">
        <v>13</v>
      </c>
      <c r="AT4" s="14"/>
      <c r="AV4" t="s">
        <v>237</v>
      </c>
      <c r="AX4" s="4" t="s">
        <v>20</v>
      </c>
      <c r="AZ4" s="22" t="s">
        <v>243</v>
      </c>
      <c r="BB4" t="s">
        <v>207</v>
      </c>
    </row>
    <row r="5" spans="2:54" x14ac:dyDescent="0.25">
      <c r="D5" s="15" t="s">
        <v>68</v>
      </c>
      <c r="F5" s="15" t="s">
        <v>68</v>
      </c>
      <c r="H5" s="14" t="str">
        <f>טבלה1[[#This Row],[טריקו קצר]]</f>
        <v>אפור עכבר 17</v>
      </c>
      <c r="J5" s="14" t="str">
        <f t="shared" si="0"/>
        <v>אפור עכבר 17</v>
      </c>
      <c r="L5" s="14" t="str">
        <f t="shared" si="1"/>
        <v>אפור עכבר 17</v>
      </c>
      <c r="N5" s="14" t="s">
        <v>90</v>
      </c>
      <c r="P5" s="14" t="str">
        <f t="shared" si="2"/>
        <v>אפור עכבר 17</v>
      </c>
      <c r="R5" s="14" t="str">
        <f t="shared" si="3"/>
        <v>אפור עכבר 17</v>
      </c>
      <c r="AF5" s="14" t="s">
        <v>88</v>
      </c>
      <c r="AH5" s="14" t="s">
        <v>94</v>
      </c>
      <c r="AN5" s="14" t="s">
        <v>88</v>
      </c>
      <c r="AP5" s="14" t="s">
        <v>94</v>
      </c>
      <c r="AR5" s="14"/>
      <c r="AT5" s="14"/>
      <c r="AX5" s="4" t="s">
        <v>19</v>
      </c>
      <c r="AZ5" s="22"/>
      <c r="BB5" s="22" t="s">
        <v>20</v>
      </c>
    </row>
    <row r="6" spans="2:54" x14ac:dyDescent="0.25">
      <c r="D6" s="15" t="s">
        <v>22</v>
      </c>
      <c r="F6" s="15" t="s">
        <v>22</v>
      </c>
      <c r="H6" s="14" t="str">
        <f>טבלה1[[#This Row],[טריקו קצר]]</f>
        <v>בורדו 6</v>
      </c>
      <c r="J6" s="14" t="str">
        <f t="shared" si="0"/>
        <v>בורדו 6</v>
      </c>
      <c r="L6" s="14" t="str">
        <f t="shared" si="1"/>
        <v>בורדו 6</v>
      </c>
      <c r="N6" s="14" t="s">
        <v>87</v>
      </c>
      <c r="P6" s="14" t="str">
        <f t="shared" si="2"/>
        <v>בורדו 6</v>
      </c>
      <c r="R6" s="14" t="str">
        <f t="shared" si="3"/>
        <v>בורדו 6</v>
      </c>
      <c r="AF6" s="14" t="s">
        <v>19</v>
      </c>
      <c r="AH6" s="14" t="s">
        <v>212</v>
      </c>
      <c r="AX6" s="4" t="s">
        <v>16</v>
      </c>
      <c r="AZ6" s="22"/>
      <c r="BB6" s="22" t="s">
        <v>19</v>
      </c>
    </row>
    <row r="7" spans="2:54" x14ac:dyDescent="0.25">
      <c r="D7" s="15" t="s">
        <v>21</v>
      </c>
      <c r="F7" s="15" t="s">
        <v>21</v>
      </c>
      <c r="H7" s="14" t="str">
        <f>טבלה1[[#This Row],[טריקו קצר]]</f>
        <v>ורוד 4</v>
      </c>
      <c r="J7" s="14" t="str">
        <f t="shared" si="0"/>
        <v>ורוד 4</v>
      </c>
      <c r="L7" s="14" t="str">
        <f t="shared" si="1"/>
        <v>ורוד 4</v>
      </c>
      <c r="N7" s="14" t="s">
        <v>25</v>
      </c>
      <c r="P7" s="14" t="str">
        <f t="shared" si="2"/>
        <v>ורוד 4</v>
      </c>
      <c r="R7" s="14" t="str">
        <f t="shared" si="3"/>
        <v>ורוד 4</v>
      </c>
      <c r="AX7" s="4" t="s">
        <v>15</v>
      </c>
      <c r="AZ7" s="22"/>
      <c r="BB7" s="22" t="s">
        <v>16</v>
      </c>
    </row>
    <row r="8" spans="2:54" x14ac:dyDescent="0.25">
      <c r="D8" s="15" t="s">
        <v>62</v>
      </c>
      <c r="F8" s="15" t="s">
        <v>62</v>
      </c>
      <c r="H8" s="14" t="str">
        <f>טבלה1[[#This Row],[טריקו קצר]]</f>
        <v>ורוד פוקסיה 5</v>
      </c>
      <c r="J8" s="14" t="str">
        <f t="shared" si="0"/>
        <v>ורוד פוקסיה 5</v>
      </c>
      <c r="L8" s="14" t="str">
        <f t="shared" si="1"/>
        <v>ורוד פוקסיה 5</v>
      </c>
      <c r="N8" s="14" t="s">
        <v>23</v>
      </c>
      <c r="P8" s="14" t="str">
        <f t="shared" si="2"/>
        <v>ורוד פוקסיה 5</v>
      </c>
      <c r="R8" s="14" t="str">
        <f t="shared" si="3"/>
        <v>ורוד פוקסיה 5</v>
      </c>
      <c r="AX8" s="4" t="s">
        <v>14</v>
      </c>
      <c r="AZ8" s="22"/>
      <c r="BB8" s="22" t="s">
        <v>15</v>
      </c>
    </row>
    <row r="9" spans="2:54" x14ac:dyDescent="0.25">
      <c r="D9" s="16" t="s">
        <v>85</v>
      </c>
      <c r="F9" s="16" t="s">
        <v>85</v>
      </c>
      <c r="H9" s="14" t="str">
        <f>טבלה1[[#This Row],[טריקו קצר]]</f>
        <v>חום 20</v>
      </c>
      <c r="J9" s="14" t="str">
        <f t="shared" si="0"/>
        <v>חום 20</v>
      </c>
      <c r="L9" s="14" t="str">
        <f t="shared" si="1"/>
        <v>חום 20</v>
      </c>
      <c r="N9" s="14" t="s">
        <v>89</v>
      </c>
      <c r="P9" s="14" t="str">
        <f t="shared" si="2"/>
        <v>חום 20</v>
      </c>
      <c r="R9" s="14" t="str">
        <f t="shared" si="3"/>
        <v>חום 20</v>
      </c>
      <c r="AX9" s="4" t="s">
        <v>31</v>
      </c>
      <c r="AZ9" s="22"/>
      <c r="BB9" s="22" t="s">
        <v>14</v>
      </c>
    </row>
    <row r="10" spans="2:54" x14ac:dyDescent="0.25">
      <c r="D10" s="15" t="s">
        <v>61</v>
      </c>
      <c r="F10" s="15" t="s">
        <v>61</v>
      </c>
      <c r="H10" s="14" t="str">
        <f>טבלה1[[#This Row],[טריקו קצר]]</f>
        <v>טורכיז 2</v>
      </c>
      <c r="J10" s="14" t="str">
        <f t="shared" si="0"/>
        <v>טורכיז 2</v>
      </c>
      <c r="L10" s="14" t="str">
        <f t="shared" si="1"/>
        <v>טורכיז 2</v>
      </c>
      <c r="N10" s="14" t="s">
        <v>26</v>
      </c>
      <c r="P10" s="14" t="str">
        <f t="shared" si="2"/>
        <v>טורכיז 2</v>
      </c>
      <c r="R10" s="14" t="str">
        <f t="shared" si="3"/>
        <v>טורכיז 2</v>
      </c>
      <c r="AX10" s="4" t="s">
        <v>75</v>
      </c>
      <c r="AZ10" s="22"/>
      <c r="BB10" s="22" t="s">
        <v>31</v>
      </c>
    </row>
    <row r="11" spans="2:54" x14ac:dyDescent="0.25">
      <c r="D11" s="15" t="s">
        <v>65</v>
      </c>
      <c r="F11" s="15" t="s">
        <v>65</v>
      </c>
      <c r="H11" s="14" t="str">
        <f>טבלה1[[#This Row],[טריקו קצר]]</f>
        <v>ירוק דשא 13</v>
      </c>
      <c r="J11" s="14" t="str">
        <f t="shared" si="0"/>
        <v>ירוק דשא 13</v>
      </c>
      <c r="L11" s="14" t="str">
        <f t="shared" si="1"/>
        <v>ירוק דשא 13</v>
      </c>
      <c r="N11" s="14" t="s">
        <v>60</v>
      </c>
      <c r="P11" s="14" t="str">
        <f t="shared" si="2"/>
        <v>ירוק דשא 13</v>
      </c>
      <c r="R11" s="14" t="str">
        <f t="shared" si="3"/>
        <v>ירוק דשא 13</v>
      </c>
      <c r="AX11" s="4" t="s">
        <v>72</v>
      </c>
      <c r="AZ11" s="22"/>
      <c r="BB11" s="22" t="s">
        <v>75</v>
      </c>
    </row>
    <row r="12" spans="2:54" x14ac:dyDescent="0.25">
      <c r="D12" s="15" t="s">
        <v>28</v>
      </c>
      <c r="F12" s="15" t="s">
        <v>28</v>
      </c>
      <c r="H12" s="14" t="str">
        <f>טבלה1[[#This Row],[טריקו קצר]]</f>
        <v xml:space="preserve">ירוק זית 14 </v>
      </c>
      <c r="J12" s="14" t="str">
        <f t="shared" si="0"/>
        <v xml:space="preserve">ירוק זית 14 </v>
      </c>
      <c r="L12" s="14" t="str">
        <f t="shared" si="1"/>
        <v xml:space="preserve">ירוק זית 14 </v>
      </c>
      <c r="P12" s="14" t="str">
        <f t="shared" si="2"/>
        <v xml:space="preserve">ירוק זית 14 </v>
      </c>
      <c r="R12" s="14" t="str">
        <f t="shared" si="3"/>
        <v xml:space="preserve">ירוק זית 14 </v>
      </c>
      <c r="AX12" s="4" t="s">
        <v>32</v>
      </c>
      <c r="AZ12" s="22"/>
      <c r="BB12" s="22" t="s">
        <v>72</v>
      </c>
    </row>
    <row r="13" spans="2:54" x14ac:dyDescent="0.25">
      <c r="D13" s="15" t="s">
        <v>64</v>
      </c>
      <c r="F13" s="15" t="s">
        <v>64</v>
      </c>
      <c r="H13" s="14" t="str">
        <f>טבלה1[[#This Row],[טריקו קצר]]</f>
        <v>ירוק כהה 12</v>
      </c>
      <c r="J13" s="14" t="str">
        <f t="shared" si="0"/>
        <v>ירוק כהה 12</v>
      </c>
      <c r="L13" s="14" t="str">
        <f t="shared" si="1"/>
        <v>ירוק כהה 12</v>
      </c>
      <c r="P13" s="14" t="str">
        <f t="shared" si="2"/>
        <v>ירוק כהה 12</v>
      </c>
      <c r="R13" s="14" t="str">
        <f t="shared" si="3"/>
        <v>ירוק כהה 12</v>
      </c>
      <c r="AX13" s="4" t="s">
        <v>18</v>
      </c>
      <c r="AZ13" s="22"/>
      <c r="BB13" s="22" t="s">
        <v>32</v>
      </c>
    </row>
    <row r="14" spans="2:54" x14ac:dyDescent="0.25">
      <c r="D14" s="15" t="s">
        <v>66</v>
      </c>
      <c r="F14" s="15" t="s">
        <v>66</v>
      </c>
      <c r="H14" s="14" t="str">
        <f>טבלה1[[#This Row],[טריקו קצר]]</f>
        <v>ירוק תפוח 15</v>
      </c>
      <c r="J14" s="14" t="str">
        <f t="shared" si="0"/>
        <v>ירוק תפוח 15</v>
      </c>
      <c r="L14" s="14" t="str">
        <f t="shared" si="1"/>
        <v>ירוק תפוח 15</v>
      </c>
      <c r="P14" s="14" t="str">
        <f t="shared" si="2"/>
        <v>ירוק תפוח 15</v>
      </c>
      <c r="R14" s="14" t="str">
        <f t="shared" si="3"/>
        <v>ירוק תפוח 15</v>
      </c>
      <c r="AX14" s="4" t="s">
        <v>17</v>
      </c>
      <c r="AZ14" s="22"/>
      <c r="BB14" s="22" t="s">
        <v>18</v>
      </c>
    </row>
    <row r="15" spans="2:54" x14ac:dyDescent="0.25">
      <c r="D15" s="15" t="s">
        <v>29</v>
      </c>
      <c r="F15" s="15" t="s">
        <v>29</v>
      </c>
      <c r="H15" s="14" t="str">
        <f>טבלה1[[#This Row],[טריקו קצר]]</f>
        <v>כחול נייבי 11</v>
      </c>
      <c r="J15" s="14" t="str">
        <f t="shared" si="0"/>
        <v>כחול נייבי 11</v>
      </c>
      <c r="L15" s="14" t="str">
        <f t="shared" si="1"/>
        <v>כחול נייבי 11</v>
      </c>
      <c r="P15" s="14" t="str">
        <f t="shared" si="2"/>
        <v>כחול נייבי 11</v>
      </c>
      <c r="R15" s="14" t="str">
        <f t="shared" si="3"/>
        <v>כחול נייבי 11</v>
      </c>
      <c r="AX15" s="4" t="s">
        <v>13</v>
      </c>
      <c r="AZ15" s="22"/>
      <c r="BB15" s="22" t="s">
        <v>17</v>
      </c>
    </row>
    <row r="16" spans="2:54" x14ac:dyDescent="0.25">
      <c r="D16" s="15" t="s">
        <v>30</v>
      </c>
      <c r="F16" s="15" t="s">
        <v>30</v>
      </c>
      <c r="H16" s="14" t="str">
        <f>טבלה1[[#This Row],[טריקו קצר]]</f>
        <v>כחול רויאל 3</v>
      </c>
      <c r="J16" s="14" t="str">
        <f t="shared" si="0"/>
        <v>כחול רויאל 3</v>
      </c>
      <c r="L16" s="14" t="str">
        <f t="shared" si="1"/>
        <v>כחול רויאל 3</v>
      </c>
      <c r="P16" s="14" t="str">
        <f t="shared" si="2"/>
        <v>כחול רויאל 3</v>
      </c>
      <c r="R16" s="14" t="str">
        <f t="shared" si="3"/>
        <v>כחול רויאל 3</v>
      </c>
      <c r="AZ16" s="22"/>
      <c r="BB16" s="22" t="s">
        <v>13</v>
      </c>
    </row>
    <row r="17" spans="4:18" x14ac:dyDescent="0.25">
      <c r="D17" s="15" t="s">
        <v>63</v>
      </c>
      <c r="F17" s="15" t="s">
        <v>63</v>
      </c>
      <c r="H17" s="14" t="str">
        <f>טבלה1[[#This Row],[טריקו קצר]]</f>
        <v>כתום 8</v>
      </c>
      <c r="J17" s="14" t="str">
        <f t="shared" si="0"/>
        <v>כתום 8</v>
      </c>
      <c r="L17" s="14" t="str">
        <f t="shared" si="1"/>
        <v>כתום 8</v>
      </c>
      <c r="P17" s="14" t="str">
        <f t="shared" si="2"/>
        <v>כתום 8</v>
      </c>
      <c r="R17" s="14" t="str">
        <f t="shared" si="3"/>
        <v>כתום 8</v>
      </c>
    </row>
    <row r="18" spans="4:18" x14ac:dyDescent="0.25">
      <c r="D18" s="15" t="s">
        <v>25</v>
      </c>
      <c r="F18" s="15" t="s">
        <v>25</v>
      </c>
      <c r="H18" s="14" t="str">
        <f>טבלה1[[#This Row],[טריקו קצר]]</f>
        <v>לבן 18</v>
      </c>
      <c r="J18" s="14" t="str">
        <f t="shared" si="0"/>
        <v>לבן 18</v>
      </c>
      <c r="L18" s="14" t="str">
        <f t="shared" si="1"/>
        <v>לבן 18</v>
      </c>
      <c r="P18" s="14" t="str">
        <f t="shared" si="2"/>
        <v>לבן 18</v>
      </c>
      <c r="R18" s="14" t="str">
        <f t="shared" si="3"/>
        <v>לבן 18</v>
      </c>
    </row>
    <row r="19" spans="4:18" x14ac:dyDescent="0.25">
      <c r="D19" s="15" t="s">
        <v>24</v>
      </c>
      <c r="F19" s="15" t="s">
        <v>24</v>
      </c>
      <c r="H19" s="14" t="str">
        <f>טבלה1[[#This Row],[טריקו קצר]]</f>
        <v>סגול 10</v>
      </c>
      <c r="J19" s="14" t="str">
        <f t="shared" si="0"/>
        <v>סגול 10</v>
      </c>
      <c r="L19" s="14" t="str">
        <f t="shared" si="1"/>
        <v>סגול 10</v>
      </c>
      <c r="P19" s="14" t="str">
        <f t="shared" si="2"/>
        <v>סגול 10</v>
      </c>
      <c r="R19" s="14" t="str">
        <f t="shared" si="3"/>
        <v>סגול 10</v>
      </c>
    </row>
    <row r="20" spans="4:18" x14ac:dyDescent="0.25">
      <c r="D20" s="15" t="s">
        <v>23</v>
      </c>
      <c r="F20" s="15" t="s">
        <v>23</v>
      </c>
      <c r="H20" s="14" t="str">
        <f>טבלה1[[#This Row],[טריקו קצר]]</f>
        <v>צהוב 9</v>
      </c>
      <c r="J20" s="14" t="str">
        <f t="shared" si="0"/>
        <v>צהוב 9</v>
      </c>
      <c r="L20" s="14" t="str">
        <f t="shared" si="1"/>
        <v>צהוב 9</v>
      </c>
      <c r="P20" s="14" t="str">
        <f t="shared" si="2"/>
        <v>צהוב 9</v>
      </c>
      <c r="R20" s="14" t="str">
        <f t="shared" si="3"/>
        <v>צהוב 9</v>
      </c>
    </row>
    <row r="21" spans="4:18" x14ac:dyDescent="0.25">
      <c r="D21" s="15" t="s">
        <v>26</v>
      </c>
      <c r="F21" s="15" t="s">
        <v>26</v>
      </c>
      <c r="H21" s="14" t="str">
        <f>טבלה1[[#This Row],[טריקו קצר]]</f>
        <v>שחור 19</v>
      </c>
      <c r="J21" s="14" t="str">
        <f t="shared" si="0"/>
        <v>שחור 19</v>
      </c>
      <c r="L21" s="14" t="str">
        <f t="shared" si="1"/>
        <v>שחור 19</v>
      </c>
      <c r="P21" s="14" t="str">
        <f t="shared" si="2"/>
        <v>שחור 19</v>
      </c>
      <c r="R21" s="14" t="str">
        <f t="shared" si="3"/>
        <v>שחור 19</v>
      </c>
    </row>
    <row r="22" spans="4:18" x14ac:dyDescent="0.25">
      <c r="D22" s="15" t="s">
        <v>60</v>
      </c>
      <c r="F22" s="15" t="s">
        <v>60</v>
      </c>
      <c r="H22" s="14" t="str">
        <f>טבלה1[[#This Row],[טריקו קצר]]</f>
        <v>תכלת 1</v>
      </c>
      <c r="J22" s="14" t="str">
        <f t="shared" si="0"/>
        <v>תכלת 1</v>
      </c>
      <c r="L22" s="14" t="str">
        <f t="shared" si="1"/>
        <v>תכלת 1</v>
      </c>
      <c r="P22" s="14" t="str">
        <f t="shared" si="2"/>
        <v>תכלת 1</v>
      </c>
      <c r="R22" s="14" t="str">
        <f t="shared" si="3"/>
        <v>תכלת 1</v>
      </c>
    </row>
  </sheetData>
  <sortState xmlns:xlrd2="http://schemas.microsoft.com/office/spreadsheetml/2017/richdata2" ref="N3:N11">
    <sortCondition ref="N3"/>
  </sortState>
  <phoneticPr fontId="26" type="noConversion"/>
  <pageMargins left="0.7" right="0.7" top="0.75" bottom="0.75" header="0.3" footer="0.3"/>
  <pageSetup orientation="portrait" r:id="rId1"/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37</vt:i4>
      </vt:variant>
    </vt:vector>
  </HeadingPairs>
  <TitlesOfParts>
    <vt:vector size="41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2020-11-13T01:34:53Z</cp:lastPrinted>
  <dcterms:created xsi:type="dcterms:W3CDTF">2017-09-24T12:25:15Z</dcterms:created>
  <dcterms:modified xsi:type="dcterms:W3CDTF">2022-05-11T00:33:36Z</dcterms:modified>
</cp:coreProperties>
</file>