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חוברת_עבודה_זו" defaultThemeVersion="166925"/>
  <mc:AlternateContent xmlns:mc="http://schemas.openxmlformats.org/markup-compatibility/2006">
    <mc:Choice Requires="x15">
      <x15ac:absPath xmlns:x15ac="http://schemas.microsoft.com/office/spreadsheetml/2010/11/ac" url="https://tikshuv-my.sharepoint.com/personal/207687831_idf_il/Documents/כוכב חולצות/יום ירושלים תשפד/טפסי הזמנה/"/>
    </mc:Choice>
  </mc:AlternateContent>
  <xr:revisionPtr revIDLastSave="27" documentId="13_ncr:1_{DA79509E-8D65-46E1-A203-D67AFD71C955}" xr6:coauthVersionLast="47" xr6:coauthVersionMax="47" xr10:uidLastSave="{48886E9D-3D06-4C81-82CF-1086890ECE15}"/>
  <workbookProtection workbookAlgorithmName="SHA-512" workbookHashValue="85MWWo7U3aMvFJmT7T5QUG7YFuEYpfsbyvZqNaIgNEP8wM+yuefz/ln616uTcD2gmgzHy4vvEGMhuDQGc91UhQ==" workbookSaltValue="q6MFr5ruzx5tEGkc13ZLEQ==" workbookSpinCount="100000" lockStructure="1"/>
  <bookViews>
    <workbookView showSheetTabs="0" xWindow="-110" yWindow="-110" windowWidth="19420" windowHeight="10300" tabRatio="699" xr2:uid="{00000000-000D-0000-FFFF-FFFF00000000}"/>
  </bookViews>
  <sheets>
    <sheet name="טופס הזמנה" sheetId="1" r:id="rId1"/>
    <sheet name="רשימות" sheetId="7" state="hidden" r:id="rId2"/>
    <sheet name="פריטים" sheetId="6" state="hidden" r:id="rId3"/>
    <sheet name="צבעים" sheetId="5" state="hidden" r:id="rId4"/>
  </sheets>
  <definedNames>
    <definedName name="perot">#REF!</definedName>
    <definedName name="prodody">#REF!</definedName>
    <definedName name="sug">#REF!</definedName>
    <definedName name="yerakot">#REF!</definedName>
    <definedName name="אמריקאית_34">טבלה9[אמריקאית 3/4]</definedName>
    <definedName name="אמריקאית_ארוך">טבלה10[אמריקאית ארוך]</definedName>
    <definedName name="אמריקאית_קצר">טבלה8[[אמריקאית קצר ]]</definedName>
    <definedName name="בוקסר">טבלה13[בוקסר]</definedName>
    <definedName name="בחר">טבלה17[בחר פריט ↓]</definedName>
    <definedName name="בחר_פריט1">טבלה17[בחר פריט ↓]</definedName>
    <definedName name="גודל_גלופה">טבלה22[[#All],[בחר גודל ↓]]</definedName>
    <definedName name="גודל_הדפס">טבלה22[בחר גודל ↓]</definedName>
    <definedName name="גופיה">טבלה4[טריקו גופיה]</definedName>
    <definedName name="דרייפיט">טבלה5[חולצת דרייפיט]</definedName>
    <definedName name="ח_דוצ">טבלה1530[חמצאוור דו צדדי]</definedName>
    <definedName name="ח_חד">טבלה1429[חמצאוור חד צדדי]</definedName>
    <definedName name="טמבל">טבלה1328[כובע טמבל]</definedName>
    <definedName name="טריקו_34">טבלה2[טריקו 3/4]</definedName>
    <definedName name="טריקו_ארוך">טבלה3[טריקו ארוך]</definedName>
    <definedName name="טריקו_קצר">טבלה1[טריקו קצר]</definedName>
    <definedName name="טרנינג">טבלה11[טרנינג]</definedName>
    <definedName name="ירקות">#REF!</definedName>
    <definedName name="כתובת">'טופס הזמנה'!$C$8</definedName>
    <definedName name="מכנס_קצר">טבלה12[מכנס קצר]</definedName>
    <definedName name="מלאי">טבלה1532[מלאי]</definedName>
    <definedName name="מסגרת_אדומה">'טופס הזמנה'!$X$2:$X$5,'טופס הזמנה'!$Q$2:$Q$5,'טופס הזמנה'!$Q$1:$X$1</definedName>
    <definedName name="מסגרת_אדומה_1">'טופס הזמנה'!$Q$1:$X$1</definedName>
    <definedName name="מצחייה">טבלה1227[כובע מצחיה]</definedName>
    <definedName name="משלוח">טבלה19[אפשרויות משלוח]</definedName>
    <definedName name="סובלימציה">טבלה1531[סובלימציה]</definedName>
    <definedName name="סווצר">טבלה7[סווצ''ר]</definedName>
    <definedName name="פירות">#REF!</definedName>
    <definedName name="פליז_דוצ">טבלה15[פליז דו צדדי]</definedName>
    <definedName name="פליז_חד">טבלה14[פליז חד צדדי]</definedName>
    <definedName name="פריטים_ומחירים1">טבלה16[]</definedName>
    <definedName name="פריטים1">טבלה16[רשימת פריטים 1]</definedName>
    <definedName name="צבעוני">טבלה2125[הדפס צבעוני]</definedName>
    <definedName name="צבעי_הדפס">טבלה18[צבעי הדפס]</definedName>
    <definedName name="צבעי_סובלימציה">טבלה212533[צבעי_סובלימציה]</definedName>
    <definedName name="צבעי_רקמה">טבלה21[הדפס לרקמה]</definedName>
    <definedName name="קורונה">טבלה126[מסיכת קורונה]</definedName>
    <definedName name="קפוצון">טבלה6[קפוצ''ון כובע וכיס]</definedName>
    <definedName name="רקמה">טבלה21[הדפס לרקמה]</definedName>
    <definedName name="תפריטים">#REF!</definedName>
    <definedName name="תשלום">טבלה20[אמצעי תשלום]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9" i="1" l="1"/>
  <c r="L3" i="5" l="1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R3" i="5"/>
  <c r="R4" i="5"/>
  <c r="R5" i="5"/>
  <c r="R6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P3" i="5"/>
  <c r="P4" i="5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H23" i="5"/>
  <c r="H12" i="5" l="1"/>
  <c r="H13" i="5"/>
  <c r="H14" i="5"/>
  <c r="H15" i="5"/>
  <c r="H16" i="5"/>
  <c r="H17" i="5"/>
  <c r="H18" i="5"/>
  <c r="H19" i="5"/>
  <c r="H20" i="5"/>
  <c r="H21" i="5"/>
  <c r="H22" i="5"/>
  <c r="C77" i="6"/>
  <c r="D77" i="6" s="1"/>
  <c r="B63" i="6"/>
  <c r="C63" i="6" l="1"/>
  <c r="C8" i="1" s="1"/>
  <c r="AB14" i="1"/>
  <c r="AB13" i="1"/>
  <c r="B33" i="7"/>
  <c r="D34" i="7"/>
  <c r="D35" i="7"/>
  <c r="B36" i="7"/>
  <c r="D36" i="7" s="1"/>
  <c r="B37" i="7"/>
  <c r="D37" i="7" s="1"/>
  <c r="V41" i="1"/>
  <c r="F41" i="1"/>
  <c r="B28" i="7"/>
  <c r="D29" i="7"/>
  <c r="D30" i="7"/>
  <c r="B31" i="7"/>
  <c r="D31" i="7" s="1"/>
  <c r="B32" i="7"/>
  <c r="D32" i="7" s="1"/>
  <c r="V36" i="1"/>
  <c r="F36" i="1"/>
  <c r="D9" i="7"/>
  <c r="D10" i="7"/>
  <c r="D14" i="7"/>
  <c r="D15" i="7"/>
  <c r="D19" i="7"/>
  <c r="D20" i="7"/>
  <c r="D24" i="7"/>
  <c r="D25" i="7"/>
  <c r="B23" i="7"/>
  <c r="B26" i="7"/>
  <c r="D26" i="7" s="1"/>
  <c r="B27" i="7"/>
  <c r="D27" i="7" s="1"/>
  <c r="V31" i="1"/>
  <c r="F31" i="1"/>
  <c r="B18" i="7"/>
  <c r="B21" i="7"/>
  <c r="D21" i="7" s="1"/>
  <c r="B22" i="7"/>
  <c r="D22" i="7" s="1"/>
  <c r="V26" i="1"/>
  <c r="F26" i="1"/>
  <c r="B13" i="7"/>
  <c r="B16" i="7"/>
  <c r="D16" i="7" s="1"/>
  <c r="B17" i="7"/>
  <c r="D17" i="7" s="1"/>
  <c r="V21" i="1"/>
  <c r="F21" i="1"/>
  <c r="B8" i="7"/>
  <c r="B11" i="7"/>
  <c r="D11" i="7" s="1"/>
  <c r="B12" i="7"/>
  <c r="D12" i="7" s="1"/>
  <c r="D5" i="7"/>
  <c r="D4" i="7"/>
  <c r="V16" i="1"/>
  <c r="F16" i="1"/>
  <c r="B7" i="7"/>
  <c r="D7" i="7" s="1"/>
  <c r="B6" i="7"/>
  <c r="D6" i="7" s="1"/>
  <c r="B29" i="6"/>
  <c r="C36" i="6" s="1"/>
  <c r="C23" i="7" l="1"/>
  <c r="C25" i="7"/>
  <c r="D23" i="7"/>
  <c r="C8" i="7"/>
  <c r="D8" i="7"/>
  <c r="C10" i="7"/>
  <c r="C13" i="7"/>
  <c r="C15" i="7"/>
  <c r="D13" i="7"/>
  <c r="D33" i="7"/>
  <c r="C33" i="7"/>
  <c r="C35" i="7"/>
  <c r="D18" i="7"/>
  <c r="C18" i="7"/>
  <c r="C20" i="7"/>
  <c r="D28" i="7"/>
  <c r="C28" i="7"/>
  <c r="C30" i="7"/>
  <c r="C34" i="6"/>
  <c r="C35" i="6"/>
  <c r="T7" i="1" s="1"/>
  <c r="W31" i="1"/>
  <c r="W41" i="1"/>
  <c r="W36" i="1"/>
  <c r="W26" i="1"/>
  <c r="W21" i="1"/>
  <c r="W16" i="1"/>
  <c r="B3" i="7" l="1"/>
  <c r="C3" i="7" s="1"/>
  <c r="H3" i="5"/>
  <c r="N3" i="5" s="1"/>
  <c r="H4" i="5"/>
  <c r="H5" i="5"/>
  <c r="H6" i="5"/>
  <c r="H7" i="5"/>
  <c r="H8" i="5"/>
  <c r="H9" i="5"/>
  <c r="H10" i="5"/>
  <c r="H11" i="5"/>
  <c r="C5" i="7" l="1"/>
  <c r="D3" i="7"/>
  <c r="F11" i="1"/>
  <c r="V11" i="1"/>
  <c r="AA18" i="1" l="1"/>
  <c r="C76" i="6" s="1"/>
  <c r="C93" i="6" s="1"/>
  <c r="W11" i="1"/>
  <c r="Y26" i="1"/>
  <c r="D78" i="6" l="1"/>
  <c r="AA15" i="1" s="1"/>
  <c r="AB15" i="1" s="1"/>
  <c r="AB16" i="1" s="1"/>
  <c r="Y20" i="1"/>
  <c r="B53" i="6"/>
  <c r="Z22" i="1" l="1"/>
</calcChain>
</file>

<file path=xl/sharedStrings.xml><?xml version="1.0" encoding="utf-8"?>
<sst xmlns="http://schemas.openxmlformats.org/spreadsheetml/2006/main" count="602" uniqueCount="247">
  <si>
    <t>3XL</t>
  </si>
  <si>
    <t>2XL</t>
  </si>
  <si>
    <t>XL</t>
  </si>
  <si>
    <t>L</t>
  </si>
  <si>
    <t>M</t>
  </si>
  <si>
    <t>S</t>
  </si>
  <si>
    <t>צבע הדפס</t>
  </si>
  <si>
    <t>סה"כ</t>
  </si>
  <si>
    <t>כתובת מייל</t>
  </si>
  <si>
    <t>תשלום:</t>
  </si>
  <si>
    <t>טלפון נייד</t>
  </si>
  <si>
    <t>הערות:</t>
  </si>
  <si>
    <t>כמות</t>
  </si>
  <si>
    <t>תכלת</t>
  </si>
  <si>
    <t>ורוד</t>
  </si>
  <si>
    <t>בורדו</t>
  </si>
  <si>
    <t>אדום</t>
  </si>
  <si>
    <t>צהוב</t>
  </si>
  <si>
    <t>סגול</t>
  </si>
  <si>
    <t>לבן</t>
  </si>
  <si>
    <t>שחור</t>
  </si>
  <si>
    <t>ורוד 4</t>
  </si>
  <si>
    <t>בורדו 6</t>
  </si>
  <si>
    <t>צהוב 9</t>
  </si>
  <si>
    <t>סגול 10</t>
  </si>
  <si>
    <t>לבן 18</t>
  </si>
  <si>
    <t>שחור 19</t>
  </si>
  <si>
    <t>אדום 7</t>
  </si>
  <si>
    <t xml:space="preserve">ירוק זית 14 </t>
  </si>
  <si>
    <t>כחול נייבי 11</t>
  </si>
  <si>
    <t>כחול רויאל 3</t>
  </si>
  <si>
    <t>ירוק</t>
  </si>
  <si>
    <t>כתום</t>
  </si>
  <si>
    <t>סוג פריט</t>
  </si>
  <si>
    <t>צבע הפריט</t>
  </si>
  <si>
    <t>קטן (כיס)</t>
  </si>
  <si>
    <t>בינוני</t>
  </si>
  <si>
    <t>גדול (סטנדרט)</t>
  </si>
  <si>
    <t>כתובת
למשלוח:</t>
  </si>
  <si>
    <t>אשראי- טלפונית</t>
  </si>
  <si>
    <t>העברה בנקאית</t>
  </si>
  <si>
    <t>אמצעי תשלום</t>
  </si>
  <si>
    <t>ללא הדפס</t>
  </si>
  <si>
    <t>כובע טמבל</t>
  </si>
  <si>
    <t>בוקסר</t>
  </si>
  <si>
    <t>טריקו קצר</t>
  </si>
  <si>
    <t>טריקו 3/4</t>
  </si>
  <si>
    <t>טריקו ארוך</t>
  </si>
  <si>
    <t>חולצת דרייפיט</t>
  </si>
  <si>
    <t>קפוצ'ון כובע וכיס</t>
  </si>
  <si>
    <t>סווצ'ר</t>
  </si>
  <si>
    <t xml:space="preserve">אמריקאית קצר </t>
  </si>
  <si>
    <t>אמריקאית ארוך</t>
  </si>
  <si>
    <t>גודל</t>
  </si>
  <si>
    <t>תשלום</t>
  </si>
  <si>
    <t>משלוח</t>
  </si>
  <si>
    <t>גלופה קטנה</t>
  </si>
  <si>
    <t>גלופה גדולה</t>
  </si>
  <si>
    <t>סה"כ לתשלום:</t>
  </si>
  <si>
    <t>תכלת 1</t>
  </si>
  <si>
    <t>טורכיז 2</t>
  </si>
  <si>
    <t>ורוד פוקסיה 5</t>
  </si>
  <si>
    <t>כתום 8</t>
  </si>
  <si>
    <t>ירוק כהה 12</t>
  </si>
  <si>
    <t>ירוק דשא 13</t>
  </si>
  <si>
    <t>ירוק תפוח 15</t>
  </si>
  <si>
    <t>אפור בהיר 16</t>
  </si>
  <si>
    <t>אפור עכבר 17</t>
  </si>
  <si>
    <r>
      <t xml:space="preserve">בחר </t>
    </r>
    <r>
      <rPr>
        <sz val="11"/>
        <color theme="1"/>
        <rFont val="Arial"/>
        <family val="2"/>
      </rPr>
      <t>↓</t>
    </r>
  </si>
  <si>
    <t>בחר ↓</t>
  </si>
  <si>
    <t>תאריך סגירת הזמנה:</t>
  </si>
  <si>
    <t>כחול רויאל</t>
  </si>
  <si>
    <t>זמן אספקה עד:</t>
  </si>
  <si>
    <t>בחר צבע ↓</t>
  </si>
  <si>
    <t>כחול נייבי</t>
  </si>
  <si>
    <t>בחר פריט ↓</t>
  </si>
  <si>
    <t>טריקו גופיה</t>
  </si>
  <si>
    <t>אמריקאית 3/4</t>
  </si>
  <si>
    <t>טרנינג</t>
  </si>
  <si>
    <t>מכנס קצר</t>
  </si>
  <si>
    <t>פליז חד צדדי</t>
  </si>
  <si>
    <t>פליז דו צדדי</t>
  </si>
  <si>
    <t>בחר גודל ↓</t>
  </si>
  <si>
    <t>חום 20</t>
  </si>
  <si>
    <t>ירוק זוהר</t>
  </si>
  <si>
    <t>כתום זוהר</t>
  </si>
  <si>
    <t>ירוק זית</t>
  </si>
  <si>
    <t>צהוב זוהר</t>
  </si>
  <si>
    <t>ירוק זית 14</t>
  </si>
  <si>
    <t>לציין בהערות</t>
  </si>
  <si>
    <t>שחור-שחור</t>
  </si>
  <si>
    <t>שחור-נייבי</t>
  </si>
  <si>
    <t>שחור-זית</t>
  </si>
  <si>
    <t>רשימת פריטים 1</t>
  </si>
  <si>
    <t>טריקו_קצר</t>
  </si>
  <si>
    <t>טריקו_ארוך</t>
  </si>
  <si>
    <t>אמריקאית_קצר</t>
  </si>
  <si>
    <t>אמריקאית_ארוך</t>
  </si>
  <si>
    <t>מכנס_קצר</t>
  </si>
  <si>
    <t>טריקו_34</t>
  </si>
  <si>
    <t>קודם בחר פריט</t>
  </si>
  <si>
    <t>בחר_פריט1</t>
  </si>
  <si>
    <t>דרייפיט</t>
  </si>
  <si>
    <t>קפוצון</t>
  </si>
  <si>
    <t>סווצר</t>
  </si>
  <si>
    <t>פליז_חד</t>
  </si>
  <si>
    <t>פליז_דוצ</t>
  </si>
  <si>
    <t>vlookup</t>
  </si>
  <si>
    <t>קלט</t>
  </si>
  <si>
    <t>פלט</t>
  </si>
  <si>
    <t>פלט1</t>
  </si>
  <si>
    <t>פלט2</t>
  </si>
  <si>
    <t>צבעי הדפס</t>
  </si>
  <si>
    <t>איש קשר</t>
  </si>
  <si>
    <t>איסוף עצמי ממפעלינו - רח' איתם 23, מישור אדומים</t>
  </si>
  <si>
    <t>כמות פריטים</t>
  </si>
  <si>
    <t>אפשרויות משלוח</t>
  </si>
  <si>
    <t>מחיר</t>
  </si>
  <si>
    <t>הדפס לרקמה</t>
  </si>
  <si>
    <t>פלט 3</t>
  </si>
  <si>
    <t>צבעי_הדפס</t>
  </si>
  <si>
    <t>זמן האספקה יוצג לאחר בחירת תנאי אספקה</t>
  </si>
  <si>
    <t>פריטים</t>
  </si>
  <si>
    <t>חישוב זמן אספקה</t>
  </si>
  <si>
    <t>וילוקאפ לזמן אספקה:</t>
  </si>
  <si>
    <t>תאריך של היום:</t>
  </si>
  <si>
    <t>#1</t>
  </si>
  <si>
    <t>הדפס אחורי</t>
  </si>
  <si>
    <t>הדפס קדמי</t>
  </si>
  <si>
    <t>גלופות</t>
  </si>
  <si>
    <t>פלט לצורך רשימת צבע פריט</t>
  </si>
  <si>
    <t>#2</t>
  </si>
  <si>
    <t>1 אחורי</t>
  </si>
  <si>
    <t xml:space="preserve"> vlookup צבעים</t>
  </si>
  <si>
    <t xml:space="preserve"> vlookup גלופות</t>
  </si>
  <si>
    <t>קדמי 1</t>
  </si>
  <si>
    <t>2 אחורי</t>
  </si>
  <si>
    <t>קדמי 2</t>
  </si>
  <si>
    <t>צבע 1</t>
  </si>
  <si>
    <t>צבע הדפס 1</t>
  </si>
  <si>
    <t>פריט 1</t>
  </si>
  <si>
    <t>פריט 2</t>
  </si>
  <si>
    <t>צבע 2</t>
  </si>
  <si>
    <t>צבע הדפס 2</t>
  </si>
  <si>
    <t>פריט 3</t>
  </si>
  <si>
    <t>צבע 3</t>
  </si>
  <si>
    <t>שם רשימה</t>
  </si>
  <si>
    <t>עיצוב מותנה</t>
  </si>
  <si>
    <t>#3</t>
  </si>
  <si>
    <t>צבע הדפס 3</t>
  </si>
  <si>
    <t>3 אחורי</t>
  </si>
  <si>
    <t>קדמי 3</t>
  </si>
  <si>
    <t>#4</t>
  </si>
  <si>
    <t>פריט 4</t>
  </si>
  <si>
    <t>צבע 4</t>
  </si>
  <si>
    <t>צבע הדפס 4</t>
  </si>
  <si>
    <t>4 אחורי</t>
  </si>
  <si>
    <t>קדמי 4</t>
  </si>
  <si>
    <t>#5</t>
  </si>
  <si>
    <t>פריט 5</t>
  </si>
  <si>
    <t>צבע 5</t>
  </si>
  <si>
    <t>צבע הדפס 5</t>
  </si>
  <si>
    <t>5 אחורי</t>
  </si>
  <si>
    <t>קדמי 5</t>
  </si>
  <si>
    <t>#6</t>
  </si>
  <si>
    <t>פריט 6</t>
  </si>
  <si>
    <t>צבע 6</t>
  </si>
  <si>
    <t>צבע הדפס 6</t>
  </si>
  <si>
    <t>6 אחורי</t>
  </si>
  <si>
    <t>קדמי 6</t>
  </si>
  <si>
    <t>#7</t>
  </si>
  <si>
    <t>פריט 7</t>
  </si>
  <si>
    <t>צבע 7</t>
  </si>
  <si>
    <t>צבע הדפס 7</t>
  </si>
  <si>
    <t>7 אחורי</t>
  </si>
  <si>
    <t>קדמי 7</t>
  </si>
  <si>
    <t>תוספת תשלום</t>
  </si>
  <si>
    <t>עלות</t>
  </si>
  <si>
    <t>סה"כ תוספות:</t>
  </si>
  <si>
    <t>כמות פריטים בהזמנה:</t>
  </si>
  <si>
    <t>לא ניתן לבצע הזמנה פחות מ30 יח'!</t>
  </si>
  <si>
    <t>חישוב כמות פריטים</t>
  </si>
  <si>
    <t>להוספת פריט נוסף הזינו נתונים בפריט מס' 1</t>
  </si>
  <si>
    <t>להוספת פריטים נוספים הזינו נתונים בפריט הנוכחי</t>
  </si>
  <si>
    <t>תא 'כתובת'</t>
  </si>
  <si>
    <t>וילוקאפ</t>
  </si>
  <si>
    <t>איסוף מפסגת זאב</t>
  </si>
  <si>
    <t>פלט נוסחה</t>
  </si>
  <si>
    <t>תנאי אספקה:</t>
  </si>
  <si>
    <t>מזומן</t>
  </si>
  <si>
    <t>צ'ק</t>
  </si>
  <si>
    <t>תנועת אריאל</t>
  </si>
  <si>
    <t xml:space="preserve">  </t>
  </si>
  <si>
    <t>נא להזין בתיבה זו כתובת למשלוח</t>
  </si>
  <si>
    <t>יש ליצור קשר עם המשרד על מנת לתאם איסוף.</t>
  </si>
  <si>
    <t>חישוב עלות משלוח</t>
  </si>
  <si>
    <t>משלוח/איסוף</t>
  </si>
  <si>
    <t>הזמנה מס'</t>
  </si>
  <si>
    <t>סיכום הזמנה:</t>
  </si>
  <si>
    <t>כתובת המייל שלנו:</t>
  </si>
  <si>
    <t>S.noar.tshirt@gmail.com</t>
  </si>
  <si>
    <t>מסיכת קורונה</t>
  </si>
  <si>
    <t>צבעוני</t>
  </si>
  <si>
    <t>הדפס צבעוני</t>
  </si>
  <si>
    <t>כובע מצחיה</t>
  </si>
  <si>
    <t>חמצאוור חד צדדי</t>
  </si>
  <si>
    <t>חמצאוור דו צדדי</t>
  </si>
  <si>
    <t>שחור-לבן</t>
  </si>
  <si>
    <t>ח_חד</t>
  </si>
  <si>
    <t>ח_דוצ</t>
  </si>
  <si>
    <t>חולצת טריקו קצרה</t>
  </si>
  <si>
    <t>חולצת טריקו 3/4</t>
  </si>
  <si>
    <t>חולצת טריקו ארוכה</t>
  </si>
  <si>
    <t>קפוצ'ון (+כובע וכיס)</t>
  </si>
  <si>
    <t>מכנס קצר דרייפיט</t>
  </si>
  <si>
    <t>קפוצ'ון עם רוכסן</t>
  </si>
  <si>
    <t>סופטשל</t>
  </si>
  <si>
    <t>ח. דרייפיט צבעוני</t>
  </si>
  <si>
    <t>תיק ניילון עבה</t>
  </si>
  <si>
    <t>ציפית לכרית</t>
  </si>
  <si>
    <t>ציפית לכרית צבעוני</t>
  </si>
  <si>
    <t>ציפית לכרית פייטים</t>
  </si>
  <si>
    <t>סובלימציה</t>
  </si>
  <si>
    <t>מלאי</t>
  </si>
  <si>
    <t>לכתוב בהערות</t>
  </si>
  <si>
    <t>צבעי_סובלימציה</t>
  </si>
  <si>
    <t>סובלימציה צבעוני</t>
  </si>
  <si>
    <t>כחול</t>
  </si>
  <si>
    <t>כן</t>
  </si>
  <si>
    <t>לא</t>
  </si>
  <si>
    <t>חישוב יבע</t>
  </si>
  <si>
    <t>BIT</t>
  </si>
  <si>
    <t>איסוף עצמי (שער בנימין)</t>
  </si>
  <si>
    <r>
      <t xml:space="preserve">שם / תיאור הקובץ </t>
    </r>
    <r>
      <rPr>
        <sz val="8"/>
        <color theme="1"/>
        <rFont val="Assistant"/>
      </rPr>
      <t>(יש לצרף במייל)</t>
    </r>
  </si>
  <si>
    <t>אפור עכבר</t>
  </si>
  <si>
    <t>אפור בהיר</t>
  </si>
  <si>
    <t>ורוד פוקסיה</t>
  </si>
  <si>
    <t>ירוק מגב</t>
  </si>
  <si>
    <t>ירוק תפוח</t>
  </si>
  <si>
    <t>חולצה קצרה "מתאחדים"</t>
  </si>
  <si>
    <t>חולצה 3/4 "מתאחדים"</t>
  </si>
  <si>
    <t>חולצה ארוכה "מתאחדים"</t>
  </si>
  <si>
    <t>חולצה דרייפיט "מתאחדים"</t>
  </si>
  <si>
    <t>צבעי_רקמה</t>
  </si>
  <si>
    <t>סבסוד יב"ע:</t>
  </si>
  <si>
    <t>שם הגוף המזמין- מוסד / סניף וכו'</t>
  </si>
  <si>
    <t>איש קשר: ידידיה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</si>
</sst>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₪&quot;* #,##0.00_);_(&quot;₪&quot;* \(#,##0.00\);_(&quot;₪&quot;* &quot;-&quot;??_);_(@_)"/>
    <numFmt numFmtId="165" formatCode="[$-F800]dddd\,\ mmmm\ dd\,\ yyyy"/>
    <numFmt numFmtId="166" formatCode="&quot;₪&quot;\ #,##0"/>
    <numFmt numFmtId="167" formatCode="_(&quot;₪&quot;* #,##0_);_(&quot;₪&quot;* \(#,##0\);_(&quot;₪&quot;* &quot;-&quot;??_);_(@_)"/>
    <numFmt numFmtId="168" formatCode="&quot;₪&quot;\ #,##0.0"/>
    <numFmt numFmtId="169" formatCode="&quot;₪&quot;\ #,##0.00"/>
    <numFmt numFmtId="170" formatCode="_(&quot;₪&quot;* #,##0.0_);_(&quot;₪&quot;* \(#,##0.0\);_(&quot;₪&quot;* &quot;-&quot;??_);_(@_)"/>
  </numFmts>
  <fonts count="40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1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  <scheme val="minor"/>
    </font>
    <font>
      <b/>
      <sz val="20"/>
      <color theme="1"/>
      <name val="Arial"/>
      <family val="2"/>
      <scheme val="minor"/>
    </font>
    <font>
      <b/>
      <sz val="20"/>
      <name val="Arial"/>
      <family val="2"/>
      <scheme val="minor"/>
    </font>
    <font>
      <sz val="11"/>
      <color theme="0"/>
      <name val="Arial"/>
      <family val="2"/>
      <scheme val="minor"/>
    </font>
    <font>
      <sz val="8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1"/>
      <color theme="1"/>
      <name val="Assistant"/>
    </font>
    <font>
      <sz val="11"/>
      <color theme="0"/>
      <name val="Assistant"/>
    </font>
    <font>
      <b/>
      <sz val="60"/>
      <color theme="9"/>
      <name val="Assistant"/>
    </font>
    <font>
      <sz val="10"/>
      <color theme="1"/>
      <name val="Assistant"/>
    </font>
    <font>
      <b/>
      <sz val="11"/>
      <color theme="1"/>
      <name val="Assistant"/>
    </font>
    <font>
      <b/>
      <sz val="8"/>
      <color theme="1"/>
      <name val="Assistant"/>
    </font>
    <font>
      <b/>
      <sz val="11"/>
      <name val="Assistant"/>
    </font>
    <font>
      <sz val="9"/>
      <name val="Assistant"/>
    </font>
    <font>
      <sz val="11"/>
      <color rgb="FFC00000"/>
      <name val="Assistant"/>
    </font>
    <font>
      <sz val="14"/>
      <color theme="0"/>
      <name val="Assistant"/>
    </font>
    <font>
      <b/>
      <sz val="10"/>
      <color rgb="FFFF0000"/>
      <name val="Assistant"/>
    </font>
    <font>
      <b/>
      <sz val="24"/>
      <color theme="1"/>
      <name val="Assistant"/>
    </font>
    <font>
      <sz val="8"/>
      <color theme="1"/>
      <name val="Assistant"/>
    </font>
    <font>
      <b/>
      <sz val="16"/>
      <color theme="1"/>
      <name val="Assistant"/>
    </font>
    <font>
      <b/>
      <sz val="9"/>
      <color theme="1"/>
      <name val="Assistant"/>
    </font>
    <font>
      <b/>
      <sz val="10"/>
      <name val="Assistant"/>
    </font>
    <font>
      <b/>
      <sz val="10"/>
      <color theme="1"/>
      <name val="Assistant"/>
    </font>
    <font>
      <sz val="9"/>
      <color theme="1"/>
      <name val="Assistant"/>
    </font>
    <font>
      <b/>
      <sz val="12"/>
      <color theme="1"/>
      <name val="Assistant"/>
    </font>
    <font>
      <b/>
      <sz val="11"/>
      <color theme="9"/>
      <name val="Assistant"/>
    </font>
    <font>
      <sz val="11"/>
      <color rgb="FFFFFF00"/>
      <name val="Assistant"/>
    </font>
    <font>
      <b/>
      <sz val="14"/>
      <color theme="1"/>
      <name val="Assistant"/>
    </font>
    <font>
      <b/>
      <sz val="11"/>
      <color theme="0"/>
      <name val="Assistant"/>
    </font>
    <font>
      <b/>
      <sz val="20"/>
      <color theme="1"/>
      <name val="Assistant"/>
    </font>
    <font>
      <sz val="11"/>
      <color theme="9"/>
      <name val="Assistant"/>
    </font>
    <font>
      <b/>
      <sz val="11"/>
      <color rgb="FF00B050"/>
      <name val="Assistant"/>
    </font>
    <font>
      <u/>
      <sz val="11"/>
      <color theme="10"/>
      <name val="Assistant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theme="0" tint="-4.9989318521683403E-2"/>
      </right>
      <top/>
      <bottom/>
      <diagonal/>
    </border>
    <border>
      <left/>
      <right/>
      <top/>
      <bottom style="hair">
        <color theme="0" tint="-4.9989318521683403E-2"/>
      </bottom>
      <diagonal/>
    </border>
    <border>
      <left style="hair">
        <color theme="0" tint="-4.9989318521683403E-2"/>
      </left>
      <right/>
      <top style="hair">
        <color theme="0" tint="-4.9989318521683403E-2"/>
      </top>
      <bottom/>
      <diagonal/>
    </border>
    <border>
      <left/>
      <right/>
      <top style="hair">
        <color theme="0" tint="-4.9989318521683403E-2"/>
      </top>
      <bottom/>
      <diagonal/>
    </border>
    <border>
      <left/>
      <right style="hair">
        <color theme="0" tint="-4.9989318521683403E-2"/>
      </right>
      <top style="hair">
        <color theme="0" tint="-4.9989318521683403E-2"/>
      </top>
      <bottom/>
      <diagonal/>
    </border>
    <border>
      <left style="hair">
        <color theme="0" tint="-4.9989318521683403E-2"/>
      </left>
      <right/>
      <top/>
      <bottom/>
      <diagonal/>
    </border>
    <border>
      <left style="hair">
        <color theme="0" tint="-4.9989318521683403E-2"/>
      </left>
      <right/>
      <top/>
      <bottom style="hair">
        <color theme="0" tint="-4.9989318521683403E-2"/>
      </bottom>
      <diagonal/>
    </border>
    <border>
      <left/>
      <right style="hair">
        <color theme="0" tint="-4.9989318521683403E-2"/>
      </right>
      <top/>
      <bottom style="hair">
        <color theme="0" tint="-4.9989318521683403E-2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94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14" fontId="1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right" vertical="center"/>
    </xf>
    <xf numFmtId="0" fontId="1" fillId="0" borderId="0" xfId="0" applyFont="1"/>
    <xf numFmtId="0" fontId="7" fillId="0" borderId="0" xfId="0" applyFont="1"/>
    <xf numFmtId="0" fontId="1" fillId="0" borderId="1" xfId="0" applyFont="1" applyBorder="1"/>
    <xf numFmtId="0" fontId="3" fillId="0" borderId="1" xfId="0" applyFont="1" applyBorder="1"/>
    <xf numFmtId="0" fontId="0" fillId="0" borderId="1" xfId="0" applyBorder="1"/>
    <xf numFmtId="0" fontId="3" fillId="0" borderId="34" xfId="0" applyFont="1" applyBorder="1"/>
    <xf numFmtId="0" fontId="2" fillId="0" borderId="0" xfId="0" applyFont="1"/>
    <xf numFmtId="0" fontId="0" fillId="2" borderId="0" xfId="0" applyFill="1"/>
    <xf numFmtId="0" fontId="1" fillId="0" borderId="37" xfId="0" applyFont="1" applyBorder="1"/>
    <xf numFmtId="14" fontId="2" fillId="0" borderId="38" xfId="0" applyNumberFormat="1" applyFont="1" applyBorder="1"/>
    <xf numFmtId="0" fontId="0" fillId="0" borderId="17" xfId="0" applyBorder="1"/>
    <xf numFmtId="0" fontId="0" fillId="0" borderId="31" xfId="0" applyBorder="1"/>
    <xf numFmtId="0" fontId="0" fillId="0" borderId="9" xfId="0" applyBorder="1"/>
    <xf numFmtId="0" fontId="9" fillId="2" borderId="0" xfId="0" applyFont="1" applyFill="1"/>
    <xf numFmtId="0" fontId="8" fillId="2" borderId="0" xfId="0" applyFont="1" applyFill="1"/>
    <xf numFmtId="0" fontId="0" fillId="0" borderId="38" xfId="0" applyBorder="1"/>
    <xf numFmtId="0" fontId="10" fillId="0" borderId="0" xfId="0" applyFont="1"/>
    <xf numFmtId="0" fontId="3" fillId="0" borderId="35" xfId="0" applyFont="1" applyBorder="1"/>
    <xf numFmtId="0" fontId="3" fillId="0" borderId="36" xfId="0" applyFont="1" applyBorder="1"/>
    <xf numFmtId="0" fontId="1" fillId="0" borderId="3" xfId="0" applyFont="1" applyBorder="1"/>
    <xf numFmtId="0" fontId="0" fillId="0" borderId="40" xfId="0" applyBorder="1"/>
    <xf numFmtId="0" fontId="1" fillId="0" borderId="7" xfId="0" applyFont="1" applyBorder="1"/>
    <xf numFmtId="0" fontId="0" fillId="0" borderId="8" xfId="0" applyBorder="1"/>
    <xf numFmtId="0" fontId="0" fillId="0" borderId="26" xfId="0" applyBorder="1"/>
    <xf numFmtId="0" fontId="1" fillId="0" borderId="31" xfId="0" applyFont="1" applyBorder="1"/>
    <xf numFmtId="0" fontId="0" fillId="0" borderId="19" xfId="0" applyBorder="1"/>
    <xf numFmtId="0" fontId="1" fillId="0" borderId="9" xfId="0" applyFont="1" applyBorder="1"/>
    <xf numFmtId="0" fontId="0" fillId="0" borderId="10" xfId="0" applyBorder="1"/>
    <xf numFmtId="0" fontId="0" fillId="0" borderId="23" xfId="0" applyBorder="1"/>
    <xf numFmtId="0" fontId="1" fillId="0" borderId="41" xfId="0" applyFont="1" applyBorder="1"/>
    <xf numFmtId="0" fontId="0" fillId="0" borderId="40" xfId="0" quotePrefix="1" applyBorder="1"/>
    <xf numFmtId="0" fontId="0" fillId="4" borderId="26" xfId="0" applyFill="1" applyBorder="1"/>
    <xf numFmtId="0" fontId="0" fillId="4" borderId="42" xfId="0" applyFill="1" applyBorder="1"/>
    <xf numFmtId="0" fontId="0" fillId="4" borderId="19" xfId="0" applyFill="1" applyBorder="1"/>
    <xf numFmtId="0" fontId="0" fillId="4" borderId="23" xfId="0" applyFill="1" applyBorder="1"/>
    <xf numFmtId="0" fontId="0" fillId="0" borderId="37" xfId="0" applyBorder="1"/>
    <xf numFmtId="0" fontId="0" fillId="0" borderId="11" xfId="0" applyBorder="1"/>
    <xf numFmtId="0" fontId="0" fillId="0" borderId="7" xfId="0" applyBorder="1"/>
    <xf numFmtId="14" fontId="0" fillId="0" borderId="17" xfId="0" applyNumberFormat="1" applyBorder="1"/>
    <xf numFmtId="0" fontId="0" fillId="0" borderId="45" xfId="0" applyBorder="1"/>
    <xf numFmtId="14" fontId="0" fillId="0" borderId="46" xfId="0" applyNumberFormat="1" applyBorder="1"/>
    <xf numFmtId="0" fontId="0" fillId="0" borderId="27" xfId="0" applyBorder="1"/>
    <xf numFmtId="14" fontId="0" fillId="0" borderId="29" xfId="0" applyNumberFormat="1" applyBorder="1"/>
    <xf numFmtId="0" fontId="3" fillId="0" borderId="47" xfId="0" applyFont="1" applyBorder="1"/>
    <xf numFmtId="0" fontId="0" fillId="0" borderId="48" xfId="0" applyBorder="1"/>
    <xf numFmtId="0" fontId="1" fillId="0" borderId="49" xfId="0" applyFont="1" applyBorder="1"/>
    <xf numFmtId="0" fontId="1" fillId="0" borderId="40" xfId="0" applyFont="1" applyBorder="1"/>
    <xf numFmtId="0" fontId="1" fillId="0" borderId="50" xfId="0" applyFont="1" applyBorder="1"/>
    <xf numFmtId="0" fontId="3" fillId="0" borderId="13" xfId="0" applyFont="1" applyBorder="1"/>
    <xf numFmtId="0" fontId="0" fillId="0" borderId="3" xfId="0" applyBorder="1"/>
    <xf numFmtId="0" fontId="0" fillId="0" borderId="14" xfId="0" applyBorder="1"/>
    <xf numFmtId="0" fontId="0" fillId="0" borderId="13" xfId="0" applyBorder="1"/>
    <xf numFmtId="0" fontId="3" fillId="0" borderId="14" xfId="0" applyFont="1" applyBorder="1"/>
    <xf numFmtId="0" fontId="1" fillId="0" borderId="48" xfId="0" applyFont="1" applyBorder="1"/>
    <xf numFmtId="0" fontId="13" fillId="0" borderId="0" xfId="0" applyFont="1" applyAlignment="1">
      <alignment vertical="center" readingOrder="2"/>
    </xf>
    <xf numFmtId="0" fontId="13" fillId="0" borderId="0" xfId="0" applyFont="1" applyAlignment="1">
      <alignment horizontal="center" vertical="center" readingOrder="2"/>
    </xf>
    <xf numFmtId="0" fontId="13" fillId="0" borderId="0" xfId="0" applyFont="1" applyAlignment="1">
      <alignment readingOrder="2"/>
    </xf>
    <xf numFmtId="0" fontId="13" fillId="0" borderId="28" xfId="0" applyFont="1" applyBorder="1" applyAlignment="1">
      <alignment vertical="center" readingOrder="2"/>
    </xf>
    <xf numFmtId="0" fontId="16" fillId="5" borderId="4" xfId="0" applyFont="1" applyFill="1" applyBorder="1" applyAlignment="1">
      <alignment horizontal="center" vertical="center" wrapText="1" readingOrder="2"/>
    </xf>
    <xf numFmtId="0" fontId="20" fillId="5" borderId="4" xfId="0" applyFont="1" applyFill="1" applyBorder="1" applyAlignment="1">
      <alignment horizontal="right" vertical="center" readingOrder="2"/>
    </xf>
    <xf numFmtId="0" fontId="13" fillId="4" borderId="8" xfId="0" applyFont="1" applyFill="1" applyBorder="1" applyAlignment="1">
      <alignment horizontal="center" vertical="center" readingOrder="2"/>
    </xf>
    <xf numFmtId="0" fontId="25" fillId="4" borderId="8" xfId="0" applyFont="1" applyFill="1" applyBorder="1" applyAlignment="1">
      <alignment horizontal="center" vertical="center" wrapText="1" readingOrder="2"/>
    </xf>
    <xf numFmtId="0" fontId="13" fillId="4" borderId="26" xfId="0" applyFont="1" applyFill="1" applyBorder="1" applyAlignment="1">
      <alignment horizontal="center" vertical="center" readingOrder="2"/>
    </xf>
    <xf numFmtId="0" fontId="27" fillId="3" borderId="10" xfId="0" applyFont="1" applyFill="1" applyBorder="1" applyAlignment="1" applyProtection="1">
      <alignment horizontal="center" vertical="center" readingOrder="2"/>
      <protection locked="0"/>
    </xf>
    <xf numFmtId="0" fontId="28" fillId="3" borderId="10" xfId="0" applyFont="1" applyFill="1" applyBorder="1" applyAlignment="1" applyProtection="1">
      <alignment horizontal="center" vertical="center" readingOrder="2"/>
      <protection locked="0"/>
    </xf>
    <xf numFmtId="168" fontId="25" fillId="4" borderId="10" xfId="0" applyNumberFormat="1" applyFont="1" applyFill="1" applyBorder="1" applyAlignment="1">
      <alignment horizontal="center" vertical="center" readingOrder="2"/>
    </xf>
    <xf numFmtId="0" fontId="17" fillId="3" borderId="10" xfId="0" applyFont="1" applyFill="1" applyBorder="1" applyAlignment="1" applyProtection="1">
      <alignment horizontal="center" vertical="center" readingOrder="2"/>
      <protection locked="0"/>
    </xf>
    <xf numFmtId="0" fontId="17" fillId="4" borderId="10" xfId="0" applyFont="1" applyFill="1" applyBorder="1" applyAlignment="1">
      <alignment horizontal="center" vertical="center" readingOrder="2"/>
    </xf>
    <xf numFmtId="166" fontId="13" fillId="4" borderId="23" xfId="1" applyNumberFormat="1" applyFont="1" applyFill="1" applyBorder="1" applyAlignment="1" applyProtection="1">
      <alignment horizontal="center" vertical="center" readingOrder="2"/>
    </xf>
    <xf numFmtId="0" fontId="13" fillId="5" borderId="26" xfId="0" applyFont="1" applyFill="1" applyBorder="1" applyAlignment="1">
      <alignment horizontal="center" vertical="center" readingOrder="2"/>
    </xf>
    <xf numFmtId="0" fontId="29" fillId="4" borderId="7" xfId="0" applyFont="1" applyFill="1" applyBorder="1" applyAlignment="1">
      <alignment horizontal="right" vertical="center" readingOrder="2"/>
    </xf>
    <xf numFmtId="0" fontId="29" fillId="4" borderId="8" xfId="0" applyFont="1" applyFill="1" applyBorder="1" applyAlignment="1">
      <alignment horizontal="right" vertical="center" readingOrder="2"/>
    </xf>
    <xf numFmtId="0" fontId="29" fillId="4" borderId="26" xfId="0" applyFont="1" applyFill="1" applyBorder="1" applyAlignment="1">
      <alignment horizontal="right" vertical="center" readingOrder="2"/>
    </xf>
    <xf numFmtId="0" fontId="17" fillId="3" borderId="23" xfId="0" applyFont="1" applyFill="1" applyBorder="1" applyAlignment="1" applyProtection="1">
      <alignment horizontal="center" vertical="center" readingOrder="2"/>
      <protection locked="0"/>
    </xf>
    <xf numFmtId="0" fontId="29" fillId="4" borderId="31" xfId="0" applyFont="1" applyFill="1" applyBorder="1" applyAlignment="1">
      <alignment vertical="center" readingOrder="2"/>
    </xf>
    <xf numFmtId="167" fontId="30" fillId="4" borderId="1" xfId="1" applyNumberFormat="1" applyFont="1" applyFill="1" applyBorder="1" applyAlignment="1" applyProtection="1">
      <alignment horizontal="center" vertical="center" readingOrder="2"/>
    </xf>
    <xf numFmtId="0" fontId="31" fillId="0" borderId="1" xfId="0" applyFont="1" applyBorder="1" applyAlignment="1" applyProtection="1">
      <alignment horizontal="center" vertical="center" readingOrder="2"/>
      <protection locked="0"/>
    </xf>
    <xf numFmtId="167" fontId="30" fillId="4" borderId="19" xfId="0" applyNumberFormat="1" applyFont="1" applyFill="1" applyBorder="1" applyAlignment="1">
      <alignment horizontal="center" vertical="center" readingOrder="2"/>
    </xf>
    <xf numFmtId="0" fontId="32" fillId="0" borderId="0" xfId="0" applyFont="1" applyAlignment="1">
      <alignment horizontal="right" vertical="center" readingOrder="2"/>
    </xf>
    <xf numFmtId="0" fontId="33" fillId="0" borderId="0" xfId="0" applyFont="1" applyAlignment="1">
      <alignment horizontal="center" vertical="center" readingOrder="2"/>
    </xf>
    <xf numFmtId="0" fontId="29" fillId="4" borderId="43" xfId="0" applyFont="1" applyFill="1" applyBorder="1" applyAlignment="1">
      <alignment vertical="center" readingOrder="2"/>
    </xf>
    <xf numFmtId="167" fontId="30" fillId="4" borderId="3" xfId="1" applyNumberFormat="1" applyFont="1" applyFill="1" applyBorder="1" applyAlignment="1" applyProtection="1">
      <alignment horizontal="center" vertical="center" readingOrder="2"/>
    </xf>
    <xf numFmtId="0" fontId="13" fillId="4" borderId="3" xfId="0" applyFont="1" applyFill="1" applyBorder="1" applyAlignment="1">
      <alignment horizontal="center" vertical="center" readingOrder="2"/>
    </xf>
    <xf numFmtId="167" fontId="30" fillId="4" borderId="44" xfId="0" applyNumberFormat="1" applyFont="1" applyFill="1" applyBorder="1" applyAlignment="1">
      <alignment horizontal="center" vertical="center" readingOrder="2"/>
    </xf>
    <xf numFmtId="167" fontId="18" fillId="4" borderId="6" xfId="0" applyNumberFormat="1" applyFont="1" applyFill="1" applyBorder="1" applyAlignment="1">
      <alignment horizontal="center" vertical="center" readingOrder="2"/>
    </xf>
    <xf numFmtId="0" fontId="35" fillId="0" borderId="0" xfId="0" applyFont="1" applyAlignment="1">
      <alignment horizontal="right" vertical="center" readingOrder="2"/>
    </xf>
    <xf numFmtId="0" fontId="37" fillId="0" borderId="0" xfId="0" applyFont="1" applyAlignment="1">
      <alignment horizontal="center" vertical="center" readingOrder="2"/>
    </xf>
    <xf numFmtId="169" fontId="25" fillId="4" borderId="10" xfId="0" applyNumberFormat="1" applyFont="1" applyFill="1" applyBorder="1" applyAlignment="1">
      <alignment horizontal="center" vertical="center" readingOrder="2"/>
    </xf>
    <xf numFmtId="0" fontId="37" fillId="0" borderId="0" xfId="0" applyFont="1" applyAlignment="1">
      <alignment readingOrder="2"/>
    </xf>
    <xf numFmtId="0" fontId="25" fillId="0" borderId="0" xfId="0" applyFont="1" applyAlignment="1">
      <alignment wrapText="1" readingOrder="2"/>
    </xf>
    <xf numFmtId="0" fontId="23" fillId="0" borderId="0" xfId="0" applyFont="1" applyAlignment="1">
      <alignment wrapText="1" readingOrder="2"/>
    </xf>
    <xf numFmtId="0" fontId="14" fillId="0" borderId="0" xfId="0" applyFont="1" applyAlignment="1">
      <alignment horizontal="center" vertical="center" readingOrder="2"/>
    </xf>
    <xf numFmtId="0" fontId="14" fillId="0" borderId="0" xfId="0" applyFont="1" applyAlignment="1" applyProtection="1">
      <alignment horizontal="center" vertical="center" readingOrder="2"/>
      <protection locked="0"/>
    </xf>
    <xf numFmtId="0" fontId="13" fillId="0" borderId="11" xfId="0" applyFont="1" applyBorder="1" applyAlignment="1">
      <alignment horizontal="center" vertical="center" readingOrder="2"/>
    </xf>
    <xf numFmtId="0" fontId="13" fillId="0" borderId="12" xfId="0" applyFont="1" applyBorder="1" applyAlignment="1">
      <alignment horizontal="center" vertical="center" readingOrder="2"/>
    </xf>
    <xf numFmtId="0" fontId="13" fillId="0" borderId="17" xfId="0" applyFont="1" applyBorder="1" applyAlignment="1">
      <alignment horizontal="center" vertical="center" readingOrder="2"/>
    </xf>
    <xf numFmtId="0" fontId="39" fillId="0" borderId="27" xfId="2" applyFont="1" applyBorder="1" applyAlignment="1" applyProtection="1">
      <alignment horizontal="center" vertical="center" readingOrder="2"/>
      <protection locked="0"/>
    </xf>
    <xf numFmtId="0" fontId="13" fillId="0" borderId="28" xfId="0" applyFont="1" applyBorder="1" applyAlignment="1" applyProtection="1">
      <alignment horizontal="center" vertical="center" readingOrder="2"/>
      <protection locked="0"/>
    </xf>
    <xf numFmtId="0" fontId="13" fillId="0" borderId="29" xfId="0" applyFont="1" applyBorder="1" applyAlignment="1" applyProtection="1">
      <alignment horizontal="center" vertical="center" readingOrder="2"/>
      <protection locked="0"/>
    </xf>
    <xf numFmtId="0" fontId="14" fillId="0" borderId="0" xfId="0" applyFont="1" applyAlignment="1">
      <alignment horizontal="center" vertical="center" readingOrder="2"/>
    </xf>
    <xf numFmtId="0" fontId="26" fillId="0" borderId="0" xfId="0" applyFont="1" applyAlignment="1">
      <alignment horizontal="center" readingOrder="2"/>
    </xf>
    <xf numFmtId="14" fontId="38" fillId="5" borderId="33" xfId="0" applyNumberFormat="1" applyFont="1" applyFill="1" applyBorder="1" applyAlignment="1">
      <alignment horizontal="center" vertical="center" readingOrder="2"/>
    </xf>
    <xf numFmtId="14" fontId="38" fillId="5" borderId="51" xfId="0" applyNumberFormat="1" applyFont="1" applyFill="1" applyBorder="1" applyAlignment="1">
      <alignment horizontal="center" vertical="center" readingOrder="2"/>
    </xf>
    <xf numFmtId="14" fontId="38" fillId="5" borderId="52" xfId="0" applyNumberFormat="1" applyFont="1" applyFill="1" applyBorder="1" applyAlignment="1">
      <alignment horizontal="center" vertical="center" readingOrder="2"/>
    </xf>
    <xf numFmtId="0" fontId="30" fillId="5" borderId="11" xfId="0" applyFont="1" applyFill="1" applyBorder="1" applyAlignment="1">
      <alignment horizontal="center" vertical="center" readingOrder="2"/>
    </xf>
    <xf numFmtId="0" fontId="30" fillId="5" borderId="12" xfId="0" applyFont="1" applyFill="1" applyBorder="1" applyAlignment="1">
      <alignment horizontal="center" vertical="center" readingOrder="2"/>
    </xf>
    <xf numFmtId="0" fontId="30" fillId="5" borderId="17" xfId="0" applyFont="1" applyFill="1" applyBorder="1" applyAlignment="1">
      <alignment horizontal="center" vertical="center" readingOrder="2"/>
    </xf>
    <xf numFmtId="0" fontId="17" fillId="2" borderId="11" xfId="0" applyFont="1" applyFill="1" applyBorder="1" applyAlignment="1">
      <alignment horizontal="center" vertical="center" wrapText="1" readingOrder="2"/>
    </xf>
    <xf numFmtId="0" fontId="17" fillId="2" borderId="27" xfId="0" applyFont="1" applyFill="1" applyBorder="1" applyAlignment="1">
      <alignment horizontal="center" vertical="center" wrapText="1" readingOrder="2"/>
    </xf>
    <xf numFmtId="166" fontId="36" fillId="2" borderId="12" xfId="0" applyNumberFormat="1" applyFont="1" applyFill="1" applyBorder="1" applyAlignment="1">
      <alignment horizontal="center" vertical="center" readingOrder="2"/>
    </xf>
    <xf numFmtId="166" fontId="36" fillId="2" borderId="17" xfId="0" applyNumberFormat="1" applyFont="1" applyFill="1" applyBorder="1" applyAlignment="1">
      <alignment horizontal="center" vertical="center" readingOrder="2"/>
    </xf>
    <xf numFmtId="166" fontId="36" fillId="2" borderId="28" xfId="0" applyNumberFormat="1" applyFont="1" applyFill="1" applyBorder="1" applyAlignment="1">
      <alignment horizontal="center" vertical="center" readingOrder="2"/>
    </xf>
    <xf numFmtId="166" fontId="36" fillId="2" borderId="29" xfId="0" applyNumberFormat="1" applyFont="1" applyFill="1" applyBorder="1" applyAlignment="1">
      <alignment horizontal="center" vertical="center" readingOrder="2"/>
    </xf>
    <xf numFmtId="0" fontId="16" fillId="0" borderId="4" xfId="0" applyFont="1" applyBorder="1" applyAlignment="1">
      <alignment horizontal="center" vertical="center" readingOrder="2"/>
    </xf>
    <xf numFmtId="0" fontId="16" fillId="0" borderId="5" xfId="0" applyFont="1" applyBorder="1" applyAlignment="1">
      <alignment horizontal="center" vertical="center" readingOrder="2"/>
    </xf>
    <xf numFmtId="0" fontId="16" fillId="0" borderId="6" xfId="0" applyFont="1" applyBorder="1" applyAlignment="1">
      <alignment horizontal="center" vertical="center" readingOrder="2"/>
    </xf>
    <xf numFmtId="0" fontId="13" fillId="4" borderId="4" xfId="0" applyFont="1" applyFill="1" applyBorder="1" applyAlignment="1">
      <alignment horizontal="center" vertical="center" readingOrder="2"/>
    </xf>
    <xf numFmtId="0" fontId="13" fillId="4" borderId="5" xfId="0" applyFont="1" applyFill="1" applyBorder="1" applyAlignment="1">
      <alignment horizontal="center" vertical="center" readingOrder="2"/>
    </xf>
    <xf numFmtId="0" fontId="27" fillId="5" borderId="11" xfId="0" applyFont="1" applyFill="1" applyBorder="1" applyAlignment="1">
      <alignment horizontal="center" vertical="center" wrapText="1" readingOrder="2"/>
    </xf>
    <xf numFmtId="0" fontId="27" fillId="5" borderId="12" xfId="0" applyFont="1" applyFill="1" applyBorder="1" applyAlignment="1">
      <alignment horizontal="center" vertical="center" wrapText="1" readingOrder="2"/>
    </xf>
    <xf numFmtId="0" fontId="27" fillId="5" borderId="27" xfId="0" applyFont="1" applyFill="1" applyBorder="1" applyAlignment="1">
      <alignment horizontal="center" vertical="center" wrapText="1" readingOrder="2"/>
    </xf>
    <xf numFmtId="0" fontId="27" fillId="5" borderId="28" xfId="0" applyFont="1" applyFill="1" applyBorder="1" applyAlignment="1">
      <alignment horizontal="center" vertical="center" wrapText="1" readingOrder="2"/>
    </xf>
    <xf numFmtId="0" fontId="34" fillId="5" borderId="12" xfId="0" applyFont="1" applyFill="1" applyBorder="1" applyAlignment="1">
      <alignment horizontal="center" vertical="center" readingOrder="2"/>
    </xf>
    <xf numFmtId="0" fontId="34" fillId="5" borderId="17" xfId="0" applyFont="1" applyFill="1" applyBorder="1" applyAlignment="1">
      <alignment horizontal="center" vertical="center" readingOrder="2"/>
    </xf>
    <xf numFmtId="0" fontId="34" fillId="5" borderId="28" xfId="0" applyFont="1" applyFill="1" applyBorder="1" applyAlignment="1">
      <alignment horizontal="center" vertical="center" readingOrder="2"/>
    </xf>
    <xf numFmtId="0" fontId="34" fillId="5" borderId="29" xfId="0" applyFont="1" applyFill="1" applyBorder="1" applyAlignment="1">
      <alignment horizontal="center" vertical="center" readingOrder="2"/>
    </xf>
    <xf numFmtId="0" fontId="15" fillId="0" borderId="55" xfId="0" applyFont="1" applyBorder="1" applyAlignment="1" applyProtection="1">
      <alignment horizontal="center" vertical="center" readingOrder="2"/>
      <protection locked="0"/>
    </xf>
    <xf numFmtId="0" fontId="15" fillId="0" borderId="56" xfId="0" applyFont="1" applyBorder="1" applyAlignment="1" applyProtection="1">
      <alignment horizontal="center" vertical="center" readingOrder="2"/>
      <protection locked="0"/>
    </xf>
    <xf numFmtId="0" fontId="15" fillId="0" borderId="57" xfId="0" applyFont="1" applyBorder="1" applyAlignment="1" applyProtection="1">
      <alignment horizontal="center" vertical="center" readingOrder="2"/>
      <protection locked="0"/>
    </xf>
    <xf numFmtId="0" fontId="15" fillId="0" borderId="58" xfId="0" applyFont="1" applyBorder="1" applyAlignment="1" applyProtection="1">
      <alignment horizontal="center" vertical="center" readingOrder="2"/>
      <protection locked="0"/>
    </xf>
    <xf numFmtId="0" fontId="15" fillId="0" borderId="0" xfId="0" applyFont="1" applyAlignment="1" applyProtection="1">
      <alignment horizontal="center" vertical="center" readingOrder="2"/>
      <protection locked="0"/>
    </xf>
    <xf numFmtId="0" fontId="15" fillId="0" borderId="53" xfId="0" applyFont="1" applyBorder="1" applyAlignment="1" applyProtection="1">
      <alignment horizontal="center" vertical="center" readingOrder="2"/>
      <protection locked="0"/>
    </xf>
    <xf numFmtId="0" fontId="22" fillId="0" borderId="59" xfId="0" applyFont="1" applyBorder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0" fontId="22" fillId="0" borderId="60" xfId="0" applyFont="1" applyBorder="1" applyAlignment="1">
      <alignment horizontal="center" vertical="center"/>
    </xf>
    <xf numFmtId="170" fontId="14" fillId="0" borderId="56" xfId="1" applyNumberFormat="1" applyFont="1" applyBorder="1" applyAlignment="1" applyProtection="1">
      <alignment horizontal="center" vertical="center" readingOrder="2"/>
    </xf>
    <xf numFmtId="0" fontId="24" fillId="4" borderId="30" xfId="0" applyFont="1" applyFill="1" applyBorder="1" applyAlignment="1">
      <alignment horizontal="center" vertical="center" wrapText="1" readingOrder="2"/>
    </xf>
    <xf numFmtId="0" fontId="24" fillId="4" borderId="33" xfId="0" applyFont="1" applyFill="1" applyBorder="1" applyAlignment="1">
      <alignment horizontal="center" vertical="center" wrapText="1" readingOrder="2"/>
    </xf>
    <xf numFmtId="0" fontId="13" fillId="5" borderId="30" xfId="0" applyFont="1" applyFill="1" applyBorder="1" applyAlignment="1">
      <alignment horizontal="center" vertical="center" wrapText="1" readingOrder="2"/>
    </xf>
    <xf numFmtId="0" fontId="13" fillId="5" borderId="33" xfId="0" applyFont="1" applyFill="1" applyBorder="1" applyAlignment="1">
      <alignment horizontal="center" vertical="center" wrapText="1" readingOrder="2"/>
    </xf>
    <xf numFmtId="0" fontId="13" fillId="4" borderId="16" xfId="0" applyFont="1" applyFill="1" applyBorder="1" applyAlignment="1">
      <alignment horizontal="center" vertical="center" readingOrder="2"/>
    </xf>
    <xf numFmtId="0" fontId="13" fillId="4" borderId="24" xfId="0" applyFont="1" applyFill="1" applyBorder="1" applyAlignment="1">
      <alignment horizontal="center" vertical="center" readingOrder="2"/>
    </xf>
    <xf numFmtId="0" fontId="13" fillId="4" borderId="25" xfId="0" applyFont="1" applyFill="1" applyBorder="1" applyAlignment="1">
      <alignment horizontal="center" vertical="center" readingOrder="2"/>
    </xf>
    <xf numFmtId="0" fontId="13" fillId="4" borderId="16" xfId="0" applyFont="1" applyFill="1" applyBorder="1" applyAlignment="1">
      <alignment horizontal="center" vertical="center" wrapText="1" readingOrder="2"/>
    </xf>
    <xf numFmtId="0" fontId="13" fillId="4" borderId="24" xfId="0" applyFont="1" applyFill="1" applyBorder="1" applyAlignment="1">
      <alignment horizontal="center" vertical="center" wrapText="1" readingOrder="2"/>
    </xf>
    <xf numFmtId="0" fontId="19" fillId="3" borderId="5" xfId="0" applyFont="1" applyFill="1" applyBorder="1" applyAlignment="1" applyProtection="1">
      <alignment horizontal="center" vertical="center" wrapText="1" readingOrder="2"/>
      <protection locked="0"/>
    </xf>
    <xf numFmtId="0" fontId="19" fillId="3" borderId="6" xfId="0" applyFont="1" applyFill="1" applyBorder="1" applyAlignment="1" applyProtection="1">
      <alignment horizontal="center" vertical="center" wrapText="1" readingOrder="2"/>
      <protection locked="0"/>
    </xf>
    <xf numFmtId="0" fontId="21" fillId="3" borderId="5" xfId="0" applyFont="1" applyFill="1" applyBorder="1" applyAlignment="1" applyProtection="1">
      <alignment horizontal="center" vertical="center" wrapText="1" readingOrder="2"/>
      <protection locked="0"/>
    </xf>
    <xf numFmtId="0" fontId="21" fillId="3" borderId="6" xfId="0" applyFont="1" applyFill="1" applyBorder="1" applyAlignment="1" applyProtection="1">
      <alignment horizontal="center" vertical="center" wrapText="1" readingOrder="2"/>
      <protection locked="0"/>
    </xf>
    <xf numFmtId="0" fontId="13" fillId="5" borderId="7" xfId="0" applyFont="1" applyFill="1" applyBorder="1" applyAlignment="1">
      <alignment horizontal="center" vertical="center" wrapText="1" readingOrder="2"/>
    </xf>
    <xf numFmtId="0" fontId="13" fillId="5" borderId="8" xfId="0" applyFont="1" applyFill="1" applyBorder="1" applyAlignment="1">
      <alignment horizontal="center" vertical="center" wrapText="1" readingOrder="2"/>
    </xf>
    <xf numFmtId="0" fontId="17" fillId="0" borderId="9" xfId="0" applyFont="1" applyBorder="1" applyAlignment="1" applyProtection="1">
      <alignment horizontal="center" vertical="center" wrapText="1" readingOrder="2"/>
      <protection locked="0"/>
    </xf>
    <xf numFmtId="0" fontId="17" fillId="0" borderId="10" xfId="0" applyFont="1" applyBorder="1" applyAlignment="1" applyProtection="1">
      <alignment horizontal="center" vertical="center" wrapText="1" readingOrder="2"/>
      <protection locked="0"/>
    </xf>
    <xf numFmtId="49" fontId="17" fillId="0" borderId="20" xfId="0" applyNumberFormat="1" applyFont="1" applyBorder="1" applyAlignment="1" applyProtection="1">
      <alignment horizontal="center" vertical="center" wrapText="1" readingOrder="2"/>
      <protection locked="0"/>
    </xf>
    <xf numFmtId="49" fontId="17" fillId="0" borderId="21" xfId="0" applyNumberFormat="1" applyFont="1" applyBorder="1" applyAlignment="1" applyProtection="1">
      <alignment horizontal="center" vertical="center" wrapText="1" readingOrder="2"/>
      <protection locked="0"/>
    </xf>
    <xf numFmtId="49" fontId="17" fillId="0" borderId="22" xfId="0" applyNumberFormat="1" applyFont="1" applyBorder="1" applyAlignment="1" applyProtection="1">
      <alignment horizontal="center" vertical="center" wrapText="1" readingOrder="2"/>
      <protection locked="0"/>
    </xf>
    <xf numFmtId="0" fontId="13" fillId="5" borderId="16" xfId="0" applyFont="1" applyFill="1" applyBorder="1" applyAlignment="1">
      <alignment horizontal="center" vertical="center" wrapText="1" readingOrder="2"/>
    </xf>
    <xf numFmtId="0" fontId="13" fillId="5" borderId="24" xfId="0" applyFont="1" applyFill="1" applyBorder="1" applyAlignment="1">
      <alignment horizontal="center" vertical="center" wrapText="1" readingOrder="2"/>
    </xf>
    <xf numFmtId="0" fontId="13" fillId="5" borderId="25" xfId="0" applyFont="1" applyFill="1" applyBorder="1" applyAlignment="1">
      <alignment horizontal="center" vertical="center" wrapText="1" readingOrder="2"/>
    </xf>
    <xf numFmtId="0" fontId="13" fillId="5" borderId="11" xfId="0" applyFont="1" applyFill="1" applyBorder="1" applyAlignment="1">
      <alignment horizontal="center" vertical="center" wrapText="1" readingOrder="2"/>
    </xf>
    <xf numFmtId="0" fontId="13" fillId="5" borderId="12" xfId="0" applyFont="1" applyFill="1" applyBorder="1" applyAlignment="1">
      <alignment horizontal="center" vertical="center" wrapText="1" readingOrder="2"/>
    </xf>
    <xf numFmtId="0" fontId="13" fillId="5" borderId="17" xfId="0" applyFont="1" applyFill="1" applyBorder="1" applyAlignment="1">
      <alignment horizontal="center" vertical="center" wrapText="1" readingOrder="2"/>
    </xf>
    <xf numFmtId="0" fontId="16" fillId="5" borderId="8" xfId="0" applyFont="1" applyFill="1" applyBorder="1" applyAlignment="1">
      <alignment horizontal="center" vertical="center" wrapText="1" readingOrder="2"/>
    </xf>
    <xf numFmtId="0" fontId="16" fillId="5" borderId="16" xfId="0" applyFont="1" applyFill="1" applyBorder="1" applyAlignment="1">
      <alignment horizontal="center" vertical="center" wrapText="1" readingOrder="2"/>
    </xf>
    <xf numFmtId="0" fontId="13" fillId="5" borderId="16" xfId="0" applyFont="1" applyFill="1" applyBorder="1" applyAlignment="1">
      <alignment horizontal="center" readingOrder="2"/>
    </xf>
    <xf numFmtId="0" fontId="13" fillId="5" borderId="24" xfId="0" applyFont="1" applyFill="1" applyBorder="1" applyAlignment="1">
      <alignment horizontal="center" readingOrder="2"/>
    </xf>
    <xf numFmtId="0" fontId="13" fillId="5" borderId="25" xfId="0" applyFont="1" applyFill="1" applyBorder="1" applyAlignment="1">
      <alignment horizontal="center" readingOrder="2"/>
    </xf>
    <xf numFmtId="165" fontId="13" fillId="0" borderId="18" xfId="0" applyNumberFormat="1" applyFont="1" applyBorder="1" applyAlignment="1">
      <alignment horizontal="center" vertical="center" wrapText="1" readingOrder="2"/>
    </xf>
    <xf numFmtId="165" fontId="13" fillId="0" borderId="2" xfId="0" applyNumberFormat="1" applyFont="1" applyBorder="1" applyAlignment="1">
      <alignment horizontal="center" vertical="center" wrapText="1" readingOrder="2"/>
    </xf>
    <xf numFmtId="165" fontId="13" fillId="0" borderId="15" xfId="0" applyNumberFormat="1" applyFont="1" applyBorder="1" applyAlignment="1">
      <alignment horizontal="center" vertical="center" wrapText="1" readingOrder="2"/>
    </xf>
    <xf numFmtId="0" fontId="17" fillId="0" borderId="13" xfId="0" applyFont="1" applyBorder="1" applyAlignment="1" applyProtection="1">
      <alignment horizontal="center" vertical="center" wrapText="1" readingOrder="2"/>
      <protection locked="0"/>
    </xf>
    <xf numFmtId="0" fontId="17" fillId="0" borderId="14" xfId="0" applyFont="1" applyBorder="1" applyAlignment="1" applyProtection="1">
      <alignment horizontal="center" vertical="center" wrapText="1" readingOrder="2"/>
      <protection locked="0"/>
    </xf>
    <xf numFmtId="0" fontId="17" fillId="0" borderId="2" xfId="0" applyFont="1" applyBorder="1" applyAlignment="1" applyProtection="1">
      <alignment horizontal="center" vertical="center" wrapText="1" readingOrder="2"/>
      <protection locked="0"/>
    </xf>
    <xf numFmtId="0" fontId="18" fillId="0" borderId="3" xfId="0" applyFont="1" applyBorder="1" applyAlignment="1" applyProtection="1">
      <alignment horizontal="center" vertical="center" wrapText="1" readingOrder="2"/>
      <protection locked="0"/>
    </xf>
    <xf numFmtId="0" fontId="17" fillId="3" borderId="20" xfId="0" applyFont="1" applyFill="1" applyBorder="1" applyAlignment="1" applyProtection="1">
      <alignment horizontal="center" vertical="center" readingOrder="2"/>
      <protection locked="0"/>
    </xf>
    <xf numFmtId="0" fontId="17" fillId="3" borderId="21" xfId="0" applyFont="1" applyFill="1" applyBorder="1" applyAlignment="1" applyProtection="1">
      <alignment horizontal="center" vertical="center" readingOrder="2"/>
      <protection locked="0"/>
    </xf>
    <xf numFmtId="0" fontId="17" fillId="3" borderId="22" xfId="0" applyFont="1" applyFill="1" applyBorder="1" applyAlignment="1" applyProtection="1">
      <alignment horizontal="center" vertical="center" readingOrder="2"/>
      <protection locked="0"/>
    </xf>
    <xf numFmtId="0" fontId="13" fillId="5" borderId="39" xfId="0" applyFont="1" applyFill="1" applyBorder="1" applyAlignment="1">
      <alignment horizontal="center" vertical="center" wrapText="1" readingOrder="2"/>
    </xf>
    <xf numFmtId="0" fontId="13" fillId="5" borderId="27" xfId="0" applyFont="1" applyFill="1" applyBorder="1" applyAlignment="1">
      <alignment horizontal="center" vertical="center" wrapText="1" readingOrder="2"/>
    </xf>
    <xf numFmtId="0" fontId="13" fillId="5" borderId="32" xfId="0" applyFont="1" applyFill="1" applyBorder="1" applyAlignment="1">
      <alignment horizontal="center" vertical="center" wrapText="1" readingOrder="2"/>
    </xf>
    <xf numFmtId="0" fontId="17" fillId="3" borderId="10" xfId="0" applyFont="1" applyFill="1" applyBorder="1" applyAlignment="1" applyProtection="1">
      <alignment horizontal="center" readingOrder="2"/>
      <protection locked="0"/>
    </xf>
    <xf numFmtId="0" fontId="29" fillId="3" borderId="20" xfId="0" applyFont="1" applyFill="1" applyBorder="1" applyAlignment="1" applyProtection="1">
      <alignment horizontal="center" readingOrder="2"/>
      <protection locked="0"/>
    </xf>
    <xf numFmtId="0" fontId="29" fillId="3" borderId="21" xfId="0" applyFont="1" applyFill="1" applyBorder="1" applyAlignment="1" applyProtection="1">
      <alignment horizontal="center" readingOrder="2"/>
      <protection locked="0"/>
    </xf>
    <xf numFmtId="0" fontId="13" fillId="3" borderId="10" xfId="0" applyFont="1" applyFill="1" applyBorder="1" applyAlignment="1" applyProtection="1">
      <alignment horizontal="center" readingOrder="2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</cellXfs>
  <cellStyles count="3">
    <cellStyle name="Currency" xfId="1" builtinId="4"/>
    <cellStyle name="Normal" xfId="0" builtinId="0"/>
    <cellStyle name="היפר-קישור" xfId="2" builtinId="8"/>
  </cellStyles>
  <dxfs count="173">
    <dxf>
      <font>
        <b/>
        <i val="0"/>
      </font>
      <fill>
        <patternFill patternType="lightUp">
          <fgColor theme="9" tint="0.59996337778862885"/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FF0000"/>
      </font>
    </dxf>
    <dxf>
      <font>
        <color rgb="FF00B050"/>
      </font>
    </dxf>
    <dxf>
      <font>
        <color theme="7" tint="0.39994506668294322"/>
      </font>
      <fill>
        <patternFill>
          <bgColor theme="7" tint="0.59996337778862885"/>
        </patternFill>
      </fill>
    </dxf>
    <dxf>
      <font>
        <color theme="0"/>
      </font>
    </dxf>
    <dxf>
      <font>
        <color auto="1"/>
      </font>
      <fill>
        <patternFill patternType="solid">
          <fgColor auto="1"/>
          <bgColor theme="1"/>
        </patternFill>
      </fill>
    </dxf>
    <dxf>
      <font>
        <b val="0"/>
        <i/>
        <color theme="0"/>
      </font>
      <fill>
        <patternFill>
          <bgColor rgb="FF00B050"/>
        </patternFill>
      </fill>
    </dxf>
    <dxf>
      <font>
        <b val="0"/>
        <i/>
        <color theme="1"/>
      </font>
      <fill>
        <patternFill>
          <bgColor theme="7" tint="0.5999633777886288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/>
        <color auto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/>
        <bottom style="dashDot">
          <color auto="1"/>
        </bottom>
        <vertical/>
        <horizontal/>
      </border>
    </dxf>
    <dxf>
      <font>
        <b/>
        <i val="0"/>
        <color theme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ill>
        <patternFill patternType="lightUp">
          <fgColor theme="4" tint="0.39994506668294322"/>
        </patternFill>
      </fill>
    </dxf>
    <dxf>
      <font>
        <b val="0"/>
        <i/>
        <color theme="1" tint="0.499984740745262"/>
      </font>
    </dxf>
    <dxf>
      <font>
        <b/>
        <i val="0"/>
        <color rgb="FF00B050"/>
      </font>
    </dxf>
    <dxf>
      <font>
        <b val="0"/>
        <i/>
        <color theme="2" tint="-0.24994659260841701"/>
      </font>
    </dxf>
    <dxf>
      <font>
        <b val="0"/>
        <i val="0"/>
        <color auto="1"/>
      </font>
      <fill>
        <patternFill patternType="lightUp">
          <fgColor rgb="FFFB8F8F"/>
        </patternFill>
      </fill>
    </dxf>
    <dxf>
      <fill>
        <patternFill patternType="lightUp">
          <fgColor auto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ill>
        <patternFill>
          <bgColor rgb="FFFFFF00"/>
        </patternFill>
      </fill>
    </dxf>
    <dxf>
      <fill>
        <patternFill patternType="lightUp">
          <fgColor rgb="FFFB8F8F"/>
          <bgColor auto="1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0" tint="-0.499984740745262"/>
      </font>
      <fill>
        <patternFill patternType="lightUp">
          <fgColor rgb="FFFB8F8F"/>
          <bgColor auto="1"/>
        </patternFill>
      </fill>
    </dxf>
    <dxf>
      <font>
        <b val="0"/>
        <i/>
        <color theme="0" tint="-0.499984740745262"/>
      </font>
    </dxf>
    <dxf>
      <font>
        <b/>
        <i val="0"/>
      </font>
      <fill>
        <patternFill patternType="lightUp">
          <fgColor theme="9" tint="0.59996337778862885"/>
        </patternFill>
      </fill>
    </dxf>
    <dxf>
      <font>
        <b/>
        <i val="0"/>
      </font>
      <fill>
        <patternFill patternType="lightUp">
          <fgColor theme="9" tint="0.39994506668294322"/>
        </patternFill>
      </fill>
    </dxf>
    <dxf>
      <fill>
        <patternFill patternType="lightUp">
          <fgColor theme="1"/>
          <bgColor theme="9" tint="0.79998168889431442"/>
        </patternFill>
      </fill>
    </dxf>
    <dxf>
      <fill>
        <patternFill patternType="lightUp">
          <fgColor theme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E2EFDA"/>
      <color rgb="FFFB8F8F"/>
      <color rgb="FFED23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a.me/972585634515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8</xdr:row>
      <xdr:rowOff>144780</xdr:rowOff>
    </xdr:from>
    <xdr:to>
      <xdr:col>23</xdr:col>
      <xdr:colOff>121920</xdr:colOff>
      <xdr:row>44</xdr:row>
      <xdr:rowOff>160020</xdr:rowOff>
    </xdr:to>
    <xdr:sp macro="" textlink="">
      <xdr:nvSpPr>
        <xdr:cNvPr id="3" name="מלבן 2">
          <a:extLst>
            <a:ext uri="{FF2B5EF4-FFF2-40B4-BE49-F238E27FC236}">
              <a16:creationId xmlns:a16="http://schemas.microsoft.com/office/drawing/2014/main" id="{83791424-E4B3-4838-AE87-C58B871681C1}"/>
            </a:ext>
          </a:extLst>
        </xdr:cNvPr>
        <xdr:cNvSpPr/>
      </xdr:nvSpPr>
      <xdr:spPr>
        <a:xfrm>
          <a:off x="10970079660" y="2103120"/>
          <a:ext cx="9707880" cy="6705600"/>
        </a:xfrm>
        <a:custGeom>
          <a:avLst/>
          <a:gdLst>
            <a:gd name="connsiteX0" fmla="*/ 0 w 9707880"/>
            <a:gd name="connsiteY0" fmla="*/ 0 h 6705600"/>
            <a:gd name="connsiteX1" fmla="*/ 473973 w 9707880"/>
            <a:gd name="connsiteY1" fmla="*/ 0 h 6705600"/>
            <a:gd name="connsiteX2" fmla="*/ 753788 w 9707880"/>
            <a:gd name="connsiteY2" fmla="*/ 0 h 6705600"/>
            <a:gd name="connsiteX3" fmla="*/ 1518998 w 9707880"/>
            <a:gd name="connsiteY3" fmla="*/ 0 h 6705600"/>
            <a:gd name="connsiteX4" fmla="*/ 1992971 w 9707880"/>
            <a:gd name="connsiteY4" fmla="*/ 0 h 6705600"/>
            <a:gd name="connsiteX5" fmla="*/ 2466944 w 9707880"/>
            <a:gd name="connsiteY5" fmla="*/ 0 h 6705600"/>
            <a:gd name="connsiteX6" fmla="*/ 3232153 w 9707880"/>
            <a:gd name="connsiteY6" fmla="*/ 0 h 6705600"/>
            <a:gd name="connsiteX7" fmla="*/ 3609047 w 9707880"/>
            <a:gd name="connsiteY7" fmla="*/ 0 h 6705600"/>
            <a:gd name="connsiteX8" fmla="*/ 4374257 w 9707880"/>
            <a:gd name="connsiteY8" fmla="*/ 0 h 6705600"/>
            <a:gd name="connsiteX9" fmla="*/ 5139466 w 9707880"/>
            <a:gd name="connsiteY9" fmla="*/ 0 h 6705600"/>
            <a:gd name="connsiteX10" fmla="*/ 5710518 w 9707880"/>
            <a:gd name="connsiteY10" fmla="*/ 0 h 6705600"/>
            <a:gd name="connsiteX11" fmla="*/ 6475727 w 9707880"/>
            <a:gd name="connsiteY11" fmla="*/ 0 h 6705600"/>
            <a:gd name="connsiteX12" fmla="*/ 6949700 w 9707880"/>
            <a:gd name="connsiteY12" fmla="*/ 0 h 6705600"/>
            <a:gd name="connsiteX13" fmla="*/ 7423673 w 9707880"/>
            <a:gd name="connsiteY13" fmla="*/ 0 h 6705600"/>
            <a:gd name="connsiteX14" fmla="*/ 8091804 w 9707880"/>
            <a:gd name="connsiteY14" fmla="*/ 0 h 6705600"/>
            <a:gd name="connsiteX15" fmla="*/ 8565776 w 9707880"/>
            <a:gd name="connsiteY15" fmla="*/ 0 h 6705600"/>
            <a:gd name="connsiteX16" fmla="*/ 9707880 w 9707880"/>
            <a:gd name="connsiteY16" fmla="*/ 0 h 6705600"/>
            <a:gd name="connsiteX17" fmla="*/ 9707880 w 9707880"/>
            <a:gd name="connsiteY17" fmla="*/ 692912 h 6705600"/>
            <a:gd name="connsiteX18" fmla="*/ 9707880 w 9707880"/>
            <a:gd name="connsiteY18" fmla="*/ 1318768 h 6705600"/>
            <a:gd name="connsiteX19" fmla="*/ 9707880 w 9707880"/>
            <a:gd name="connsiteY19" fmla="*/ 1944624 h 6705600"/>
            <a:gd name="connsiteX20" fmla="*/ 9707880 w 9707880"/>
            <a:gd name="connsiteY20" fmla="*/ 2302256 h 6705600"/>
            <a:gd name="connsiteX21" fmla="*/ 9707880 w 9707880"/>
            <a:gd name="connsiteY21" fmla="*/ 2726944 h 6705600"/>
            <a:gd name="connsiteX22" fmla="*/ 9707880 w 9707880"/>
            <a:gd name="connsiteY22" fmla="*/ 3352800 h 6705600"/>
            <a:gd name="connsiteX23" fmla="*/ 9707880 w 9707880"/>
            <a:gd name="connsiteY23" fmla="*/ 3844544 h 6705600"/>
            <a:gd name="connsiteX24" fmla="*/ 9707880 w 9707880"/>
            <a:gd name="connsiteY24" fmla="*/ 4269232 h 6705600"/>
            <a:gd name="connsiteX25" fmla="*/ 9707880 w 9707880"/>
            <a:gd name="connsiteY25" fmla="*/ 4895088 h 6705600"/>
            <a:gd name="connsiteX26" fmla="*/ 9707880 w 9707880"/>
            <a:gd name="connsiteY26" fmla="*/ 5453888 h 6705600"/>
            <a:gd name="connsiteX27" fmla="*/ 9707880 w 9707880"/>
            <a:gd name="connsiteY27" fmla="*/ 6012688 h 6705600"/>
            <a:gd name="connsiteX28" fmla="*/ 9707880 w 9707880"/>
            <a:gd name="connsiteY28" fmla="*/ 6705600 h 6705600"/>
            <a:gd name="connsiteX29" fmla="*/ 9039749 w 9707880"/>
            <a:gd name="connsiteY29" fmla="*/ 6705600 h 6705600"/>
            <a:gd name="connsiteX30" fmla="*/ 8662855 w 9707880"/>
            <a:gd name="connsiteY30" fmla="*/ 6705600 h 6705600"/>
            <a:gd name="connsiteX31" fmla="*/ 7994725 w 9707880"/>
            <a:gd name="connsiteY31" fmla="*/ 6705600 h 6705600"/>
            <a:gd name="connsiteX32" fmla="*/ 7714909 w 9707880"/>
            <a:gd name="connsiteY32" fmla="*/ 6705600 h 6705600"/>
            <a:gd name="connsiteX33" fmla="*/ 7046779 w 9707880"/>
            <a:gd name="connsiteY33" fmla="*/ 6705600 h 6705600"/>
            <a:gd name="connsiteX34" fmla="*/ 6669885 w 9707880"/>
            <a:gd name="connsiteY34" fmla="*/ 6705600 h 6705600"/>
            <a:gd name="connsiteX35" fmla="*/ 6390069 w 9707880"/>
            <a:gd name="connsiteY35" fmla="*/ 6705600 h 6705600"/>
            <a:gd name="connsiteX36" fmla="*/ 6013175 w 9707880"/>
            <a:gd name="connsiteY36" fmla="*/ 6705600 h 6705600"/>
            <a:gd name="connsiteX37" fmla="*/ 5345045 w 9707880"/>
            <a:gd name="connsiteY37" fmla="*/ 6705600 h 6705600"/>
            <a:gd name="connsiteX38" fmla="*/ 4968150 w 9707880"/>
            <a:gd name="connsiteY38" fmla="*/ 6705600 h 6705600"/>
            <a:gd name="connsiteX39" fmla="*/ 4688335 w 9707880"/>
            <a:gd name="connsiteY39" fmla="*/ 6705600 h 6705600"/>
            <a:gd name="connsiteX40" fmla="*/ 4311441 w 9707880"/>
            <a:gd name="connsiteY40" fmla="*/ 6705600 h 6705600"/>
            <a:gd name="connsiteX41" fmla="*/ 3837468 w 9707880"/>
            <a:gd name="connsiteY41" fmla="*/ 6705600 h 6705600"/>
            <a:gd name="connsiteX42" fmla="*/ 3266416 w 9707880"/>
            <a:gd name="connsiteY42" fmla="*/ 6705600 h 6705600"/>
            <a:gd name="connsiteX43" fmla="*/ 2889522 w 9707880"/>
            <a:gd name="connsiteY43" fmla="*/ 6705600 h 6705600"/>
            <a:gd name="connsiteX44" fmla="*/ 2124313 w 9707880"/>
            <a:gd name="connsiteY44" fmla="*/ 6705600 h 6705600"/>
            <a:gd name="connsiteX45" fmla="*/ 1553261 w 9707880"/>
            <a:gd name="connsiteY45" fmla="*/ 6705600 h 6705600"/>
            <a:gd name="connsiteX46" fmla="*/ 788051 w 9707880"/>
            <a:gd name="connsiteY46" fmla="*/ 6705600 h 6705600"/>
            <a:gd name="connsiteX47" fmla="*/ 0 w 9707880"/>
            <a:gd name="connsiteY47" fmla="*/ 6705600 h 6705600"/>
            <a:gd name="connsiteX48" fmla="*/ 0 w 9707880"/>
            <a:gd name="connsiteY48" fmla="*/ 6213856 h 6705600"/>
            <a:gd name="connsiteX49" fmla="*/ 0 w 9707880"/>
            <a:gd name="connsiteY49" fmla="*/ 5722112 h 6705600"/>
            <a:gd name="connsiteX50" fmla="*/ 0 w 9707880"/>
            <a:gd name="connsiteY50" fmla="*/ 5096256 h 6705600"/>
            <a:gd name="connsiteX51" fmla="*/ 0 w 9707880"/>
            <a:gd name="connsiteY51" fmla="*/ 4537456 h 6705600"/>
            <a:gd name="connsiteX52" fmla="*/ 0 w 9707880"/>
            <a:gd name="connsiteY52" fmla="*/ 3844544 h 6705600"/>
            <a:gd name="connsiteX53" fmla="*/ 0 w 9707880"/>
            <a:gd name="connsiteY53" fmla="*/ 3151632 h 6705600"/>
            <a:gd name="connsiteX54" fmla="*/ 0 w 9707880"/>
            <a:gd name="connsiteY54" fmla="*/ 2525776 h 6705600"/>
            <a:gd name="connsiteX55" fmla="*/ 0 w 9707880"/>
            <a:gd name="connsiteY55" fmla="*/ 1899920 h 6705600"/>
            <a:gd name="connsiteX56" fmla="*/ 0 w 9707880"/>
            <a:gd name="connsiteY56" fmla="*/ 1274064 h 6705600"/>
            <a:gd name="connsiteX57" fmla="*/ 0 w 9707880"/>
            <a:gd name="connsiteY57" fmla="*/ 849376 h 6705600"/>
            <a:gd name="connsiteX58" fmla="*/ 0 w 9707880"/>
            <a:gd name="connsiteY58" fmla="*/ 0 h 67056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  <a:cxn ang="0">
              <a:pos x="connsiteX56" y="connsiteY56"/>
            </a:cxn>
            <a:cxn ang="0">
              <a:pos x="connsiteX57" y="connsiteY57"/>
            </a:cxn>
            <a:cxn ang="0">
              <a:pos x="connsiteX58" y="connsiteY58"/>
            </a:cxn>
          </a:cxnLst>
          <a:rect l="l" t="t" r="r" b="b"/>
          <a:pathLst>
            <a:path w="9707880" h="6705600" extrusionOk="0">
              <a:moveTo>
                <a:pt x="0" y="0"/>
              </a:moveTo>
              <a:cubicBezTo>
                <a:pt x="100742" y="-40327"/>
                <a:pt x="285604" y="35984"/>
                <a:pt x="473973" y="0"/>
              </a:cubicBezTo>
              <a:cubicBezTo>
                <a:pt x="662342" y="-35984"/>
                <a:pt x="635509" y="7192"/>
                <a:pt x="753788" y="0"/>
              </a:cubicBezTo>
              <a:cubicBezTo>
                <a:pt x="872068" y="-7192"/>
                <a:pt x="1348605" y="90952"/>
                <a:pt x="1518998" y="0"/>
              </a:cubicBezTo>
              <a:cubicBezTo>
                <a:pt x="1689391" y="-90952"/>
                <a:pt x="1859467" y="53859"/>
                <a:pt x="1992971" y="0"/>
              </a:cubicBezTo>
              <a:cubicBezTo>
                <a:pt x="2126475" y="-53859"/>
                <a:pt x="2235877" y="44361"/>
                <a:pt x="2466944" y="0"/>
              </a:cubicBezTo>
              <a:cubicBezTo>
                <a:pt x="2698011" y="-44361"/>
                <a:pt x="2921955" y="79816"/>
                <a:pt x="3232153" y="0"/>
              </a:cubicBezTo>
              <a:cubicBezTo>
                <a:pt x="3542351" y="-79816"/>
                <a:pt x="3475355" y="136"/>
                <a:pt x="3609047" y="0"/>
              </a:cubicBezTo>
              <a:cubicBezTo>
                <a:pt x="3742739" y="-136"/>
                <a:pt x="4170077" y="89025"/>
                <a:pt x="4374257" y="0"/>
              </a:cubicBezTo>
              <a:cubicBezTo>
                <a:pt x="4578437" y="-89025"/>
                <a:pt x="4902406" y="14546"/>
                <a:pt x="5139466" y="0"/>
              </a:cubicBezTo>
              <a:cubicBezTo>
                <a:pt x="5376526" y="-14546"/>
                <a:pt x="5560117" y="64044"/>
                <a:pt x="5710518" y="0"/>
              </a:cubicBezTo>
              <a:cubicBezTo>
                <a:pt x="5860919" y="-64044"/>
                <a:pt x="6102250" y="10635"/>
                <a:pt x="6475727" y="0"/>
              </a:cubicBezTo>
              <a:cubicBezTo>
                <a:pt x="6849204" y="-10635"/>
                <a:pt x="6804631" y="32262"/>
                <a:pt x="6949700" y="0"/>
              </a:cubicBezTo>
              <a:cubicBezTo>
                <a:pt x="7094769" y="-32262"/>
                <a:pt x="7205370" y="45850"/>
                <a:pt x="7423673" y="0"/>
              </a:cubicBezTo>
              <a:cubicBezTo>
                <a:pt x="7641976" y="-45850"/>
                <a:pt x="7793389" y="60805"/>
                <a:pt x="8091804" y="0"/>
              </a:cubicBezTo>
              <a:cubicBezTo>
                <a:pt x="8390219" y="-60805"/>
                <a:pt x="8448626" y="1920"/>
                <a:pt x="8565776" y="0"/>
              </a:cubicBezTo>
              <a:cubicBezTo>
                <a:pt x="8682926" y="-1920"/>
                <a:pt x="9236139" y="24877"/>
                <a:pt x="9707880" y="0"/>
              </a:cubicBezTo>
              <a:cubicBezTo>
                <a:pt x="9763617" y="142717"/>
                <a:pt x="9692669" y="454879"/>
                <a:pt x="9707880" y="692912"/>
              </a:cubicBezTo>
              <a:cubicBezTo>
                <a:pt x="9723091" y="930945"/>
                <a:pt x="9683341" y="1021101"/>
                <a:pt x="9707880" y="1318768"/>
              </a:cubicBezTo>
              <a:cubicBezTo>
                <a:pt x="9732419" y="1616435"/>
                <a:pt x="9644531" y="1723417"/>
                <a:pt x="9707880" y="1944624"/>
              </a:cubicBezTo>
              <a:cubicBezTo>
                <a:pt x="9771229" y="2165831"/>
                <a:pt x="9699673" y="2169673"/>
                <a:pt x="9707880" y="2302256"/>
              </a:cubicBezTo>
              <a:cubicBezTo>
                <a:pt x="9716087" y="2434839"/>
                <a:pt x="9662769" y="2597524"/>
                <a:pt x="9707880" y="2726944"/>
              </a:cubicBezTo>
              <a:cubicBezTo>
                <a:pt x="9752991" y="2856364"/>
                <a:pt x="9647471" y="3149857"/>
                <a:pt x="9707880" y="3352800"/>
              </a:cubicBezTo>
              <a:cubicBezTo>
                <a:pt x="9768289" y="3555743"/>
                <a:pt x="9693420" y="3633937"/>
                <a:pt x="9707880" y="3844544"/>
              </a:cubicBezTo>
              <a:cubicBezTo>
                <a:pt x="9722340" y="4055151"/>
                <a:pt x="9703530" y="4100528"/>
                <a:pt x="9707880" y="4269232"/>
              </a:cubicBezTo>
              <a:cubicBezTo>
                <a:pt x="9712230" y="4437936"/>
                <a:pt x="9634002" y="4652886"/>
                <a:pt x="9707880" y="4895088"/>
              </a:cubicBezTo>
              <a:cubicBezTo>
                <a:pt x="9781758" y="5137290"/>
                <a:pt x="9643356" y="5268552"/>
                <a:pt x="9707880" y="5453888"/>
              </a:cubicBezTo>
              <a:cubicBezTo>
                <a:pt x="9772404" y="5639224"/>
                <a:pt x="9652305" y="5899777"/>
                <a:pt x="9707880" y="6012688"/>
              </a:cubicBezTo>
              <a:cubicBezTo>
                <a:pt x="9763455" y="6125599"/>
                <a:pt x="9657823" y="6563311"/>
                <a:pt x="9707880" y="6705600"/>
              </a:cubicBezTo>
              <a:cubicBezTo>
                <a:pt x="9538518" y="6738549"/>
                <a:pt x="9217707" y="6663275"/>
                <a:pt x="9039749" y="6705600"/>
              </a:cubicBezTo>
              <a:cubicBezTo>
                <a:pt x="8861791" y="6747925"/>
                <a:pt x="8774974" y="6667169"/>
                <a:pt x="8662855" y="6705600"/>
              </a:cubicBezTo>
              <a:cubicBezTo>
                <a:pt x="8550736" y="6744031"/>
                <a:pt x="8190407" y="6653551"/>
                <a:pt x="7994725" y="6705600"/>
              </a:cubicBezTo>
              <a:cubicBezTo>
                <a:pt x="7799043" y="6757649"/>
                <a:pt x="7835516" y="6686129"/>
                <a:pt x="7714909" y="6705600"/>
              </a:cubicBezTo>
              <a:cubicBezTo>
                <a:pt x="7594302" y="6725071"/>
                <a:pt x="7284908" y="6673935"/>
                <a:pt x="7046779" y="6705600"/>
              </a:cubicBezTo>
              <a:cubicBezTo>
                <a:pt x="6808650" y="6737265"/>
                <a:pt x="6842599" y="6661305"/>
                <a:pt x="6669885" y="6705600"/>
              </a:cubicBezTo>
              <a:cubicBezTo>
                <a:pt x="6497171" y="6749895"/>
                <a:pt x="6512483" y="6680947"/>
                <a:pt x="6390069" y="6705600"/>
              </a:cubicBezTo>
              <a:cubicBezTo>
                <a:pt x="6267655" y="6730253"/>
                <a:pt x="6160346" y="6704772"/>
                <a:pt x="6013175" y="6705600"/>
              </a:cubicBezTo>
              <a:cubicBezTo>
                <a:pt x="5866004" y="6706428"/>
                <a:pt x="5487119" y="6670977"/>
                <a:pt x="5345045" y="6705600"/>
              </a:cubicBezTo>
              <a:cubicBezTo>
                <a:pt x="5202971" y="6740223"/>
                <a:pt x="5146641" y="6666016"/>
                <a:pt x="4968150" y="6705600"/>
              </a:cubicBezTo>
              <a:cubicBezTo>
                <a:pt x="4789659" y="6745184"/>
                <a:pt x="4793564" y="6678354"/>
                <a:pt x="4688335" y="6705600"/>
              </a:cubicBezTo>
              <a:cubicBezTo>
                <a:pt x="4583107" y="6732846"/>
                <a:pt x="4427434" y="6670999"/>
                <a:pt x="4311441" y="6705600"/>
              </a:cubicBezTo>
              <a:cubicBezTo>
                <a:pt x="4195448" y="6740201"/>
                <a:pt x="3977437" y="6682827"/>
                <a:pt x="3837468" y="6705600"/>
              </a:cubicBezTo>
              <a:cubicBezTo>
                <a:pt x="3697499" y="6728373"/>
                <a:pt x="3478538" y="6696223"/>
                <a:pt x="3266416" y="6705600"/>
              </a:cubicBezTo>
              <a:cubicBezTo>
                <a:pt x="3054294" y="6714977"/>
                <a:pt x="3060471" y="6688306"/>
                <a:pt x="2889522" y="6705600"/>
              </a:cubicBezTo>
              <a:cubicBezTo>
                <a:pt x="2718573" y="6722894"/>
                <a:pt x="2417010" y="6635235"/>
                <a:pt x="2124313" y="6705600"/>
              </a:cubicBezTo>
              <a:cubicBezTo>
                <a:pt x="1831616" y="6775965"/>
                <a:pt x="1730648" y="6650508"/>
                <a:pt x="1553261" y="6705600"/>
              </a:cubicBezTo>
              <a:cubicBezTo>
                <a:pt x="1375874" y="6760692"/>
                <a:pt x="1084140" y="6632426"/>
                <a:pt x="788051" y="6705600"/>
              </a:cubicBezTo>
              <a:cubicBezTo>
                <a:pt x="491962" y="6778774"/>
                <a:pt x="180344" y="6651878"/>
                <a:pt x="0" y="6705600"/>
              </a:cubicBezTo>
              <a:cubicBezTo>
                <a:pt x="-34392" y="6502338"/>
                <a:pt x="9030" y="6360130"/>
                <a:pt x="0" y="6213856"/>
              </a:cubicBezTo>
              <a:cubicBezTo>
                <a:pt x="-9030" y="6067582"/>
                <a:pt x="36722" y="5864357"/>
                <a:pt x="0" y="5722112"/>
              </a:cubicBezTo>
              <a:cubicBezTo>
                <a:pt x="-36722" y="5579867"/>
                <a:pt x="27036" y="5254664"/>
                <a:pt x="0" y="5096256"/>
              </a:cubicBezTo>
              <a:cubicBezTo>
                <a:pt x="-27036" y="4937848"/>
                <a:pt x="57298" y="4770046"/>
                <a:pt x="0" y="4537456"/>
              </a:cubicBezTo>
              <a:cubicBezTo>
                <a:pt x="-57298" y="4304866"/>
                <a:pt x="20200" y="4185571"/>
                <a:pt x="0" y="3844544"/>
              </a:cubicBezTo>
              <a:cubicBezTo>
                <a:pt x="-20200" y="3503517"/>
                <a:pt x="70416" y="3489404"/>
                <a:pt x="0" y="3151632"/>
              </a:cubicBezTo>
              <a:cubicBezTo>
                <a:pt x="-70416" y="2813860"/>
                <a:pt x="30449" y="2729762"/>
                <a:pt x="0" y="2525776"/>
              </a:cubicBezTo>
              <a:cubicBezTo>
                <a:pt x="-30449" y="2321790"/>
                <a:pt x="47861" y="2196742"/>
                <a:pt x="0" y="1899920"/>
              </a:cubicBezTo>
              <a:cubicBezTo>
                <a:pt x="-47861" y="1603098"/>
                <a:pt x="34312" y="1432491"/>
                <a:pt x="0" y="1274064"/>
              </a:cubicBezTo>
              <a:cubicBezTo>
                <a:pt x="-34312" y="1115637"/>
                <a:pt x="37923" y="1002134"/>
                <a:pt x="0" y="849376"/>
              </a:cubicBezTo>
              <a:cubicBezTo>
                <a:pt x="-37923" y="696618"/>
                <a:pt x="53716" y="386233"/>
                <a:pt x="0" y="0"/>
              </a:cubicBezTo>
              <a:close/>
            </a:path>
          </a:pathLst>
        </a:custGeom>
        <a:noFill/>
        <a:ln w="38100">
          <a:solidFill>
            <a:schemeClr val="accent6">
              <a:lumMod val="20000"/>
              <a:lumOff val="80000"/>
            </a:schemeClr>
          </a:solidFill>
          <a:extLst>
            <a:ext uri="{C807C97D-BFC1-408E-A445-0C87EB9F89A2}">
              <ask:lineSketchStyleProps xmlns:ask="http://schemas.microsoft.com/office/drawing/2018/sketchyshapes" sd="1219033472">
                <a:prstGeom prst="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>
    <xdr:from>
      <xdr:col>23</xdr:col>
      <xdr:colOff>312420</xdr:colOff>
      <xdr:row>9</xdr:row>
      <xdr:rowOff>30480</xdr:rowOff>
    </xdr:from>
    <xdr:to>
      <xdr:col>28</xdr:col>
      <xdr:colOff>236220</xdr:colOff>
      <xdr:row>29</xdr:row>
      <xdr:rowOff>160020</xdr:rowOff>
    </xdr:to>
    <xdr:sp macro="" textlink="">
      <xdr:nvSpPr>
        <xdr:cNvPr id="12" name="מלבן 11">
          <a:extLst>
            <a:ext uri="{FF2B5EF4-FFF2-40B4-BE49-F238E27FC236}">
              <a16:creationId xmlns:a16="http://schemas.microsoft.com/office/drawing/2014/main" id="{B8787B77-B0D4-4BD2-ADE6-00CCFFE82A30}"/>
            </a:ext>
          </a:extLst>
        </xdr:cNvPr>
        <xdr:cNvSpPr/>
      </xdr:nvSpPr>
      <xdr:spPr>
        <a:xfrm>
          <a:off x="10842810420" y="2301240"/>
          <a:ext cx="2506980" cy="3787140"/>
        </a:xfrm>
        <a:custGeom>
          <a:avLst/>
          <a:gdLst>
            <a:gd name="connsiteX0" fmla="*/ 0 w 2506980"/>
            <a:gd name="connsiteY0" fmla="*/ 0 h 3787140"/>
            <a:gd name="connsiteX1" fmla="*/ 476326 w 2506980"/>
            <a:gd name="connsiteY1" fmla="*/ 0 h 3787140"/>
            <a:gd name="connsiteX2" fmla="*/ 902513 w 2506980"/>
            <a:gd name="connsiteY2" fmla="*/ 0 h 3787140"/>
            <a:gd name="connsiteX3" fmla="*/ 1454048 w 2506980"/>
            <a:gd name="connsiteY3" fmla="*/ 0 h 3787140"/>
            <a:gd name="connsiteX4" fmla="*/ 1930375 w 2506980"/>
            <a:gd name="connsiteY4" fmla="*/ 0 h 3787140"/>
            <a:gd name="connsiteX5" fmla="*/ 2506980 w 2506980"/>
            <a:gd name="connsiteY5" fmla="*/ 0 h 3787140"/>
            <a:gd name="connsiteX6" fmla="*/ 2506980 w 2506980"/>
            <a:gd name="connsiteY6" fmla="*/ 616763 h 3787140"/>
            <a:gd name="connsiteX7" fmla="*/ 2506980 w 2506980"/>
            <a:gd name="connsiteY7" fmla="*/ 1157783 h 3787140"/>
            <a:gd name="connsiteX8" fmla="*/ 2506980 w 2506980"/>
            <a:gd name="connsiteY8" fmla="*/ 1698803 h 3787140"/>
            <a:gd name="connsiteX9" fmla="*/ 2506980 w 2506980"/>
            <a:gd name="connsiteY9" fmla="*/ 2164080 h 3787140"/>
            <a:gd name="connsiteX10" fmla="*/ 2506980 w 2506980"/>
            <a:gd name="connsiteY10" fmla="*/ 2629357 h 3787140"/>
            <a:gd name="connsiteX11" fmla="*/ 2506980 w 2506980"/>
            <a:gd name="connsiteY11" fmla="*/ 3170377 h 3787140"/>
            <a:gd name="connsiteX12" fmla="*/ 2506980 w 2506980"/>
            <a:gd name="connsiteY12" fmla="*/ 3787140 h 3787140"/>
            <a:gd name="connsiteX13" fmla="*/ 2080793 w 2506980"/>
            <a:gd name="connsiteY13" fmla="*/ 3787140 h 3787140"/>
            <a:gd name="connsiteX14" fmla="*/ 1529258 w 2506980"/>
            <a:gd name="connsiteY14" fmla="*/ 3787140 h 3787140"/>
            <a:gd name="connsiteX15" fmla="*/ 1078001 w 2506980"/>
            <a:gd name="connsiteY15" fmla="*/ 3787140 h 3787140"/>
            <a:gd name="connsiteX16" fmla="*/ 576605 w 2506980"/>
            <a:gd name="connsiteY16" fmla="*/ 3787140 h 3787140"/>
            <a:gd name="connsiteX17" fmla="*/ 0 w 2506980"/>
            <a:gd name="connsiteY17" fmla="*/ 3787140 h 3787140"/>
            <a:gd name="connsiteX18" fmla="*/ 0 w 2506980"/>
            <a:gd name="connsiteY18" fmla="*/ 3246120 h 3787140"/>
            <a:gd name="connsiteX19" fmla="*/ 0 w 2506980"/>
            <a:gd name="connsiteY19" fmla="*/ 2780843 h 3787140"/>
            <a:gd name="connsiteX20" fmla="*/ 0 w 2506980"/>
            <a:gd name="connsiteY20" fmla="*/ 2315566 h 3787140"/>
            <a:gd name="connsiteX21" fmla="*/ 0 w 2506980"/>
            <a:gd name="connsiteY21" fmla="*/ 1812417 h 3787140"/>
            <a:gd name="connsiteX22" fmla="*/ 0 w 2506980"/>
            <a:gd name="connsiteY22" fmla="*/ 1195654 h 3787140"/>
            <a:gd name="connsiteX23" fmla="*/ 0 w 2506980"/>
            <a:gd name="connsiteY23" fmla="*/ 654634 h 3787140"/>
            <a:gd name="connsiteX24" fmla="*/ 0 w 2506980"/>
            <a:gd name="connsiteY24" fmla="*/ 0 h 37871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2506980" h="3787140" extrusionOk="0">
              <a:moveTo>
                <a:pt x="0" y="0"/>
              </a:moveTo>
              <a:cubicBezTo>
                <a:pt x="194487" y="-8725"/>
                <a:pt x="255265" y="445"/>
                <a:pt x="476326" y="0"/>
              </a:cubicBezTo>
              <a:cubicBezTo>
                <a:pt x="697387" y="-445"/>
                <a:pt x="778321" y="49323"/>
                <a:pt x="902513" y="0"/>
              </a:cubicBezTo>
              <a:cubicBezTo>
                <a:pt x="1026705" y="-49323"/>
                <a:pt x="1209344" y="41882"/>
                <a:pt x="1454048" y="0"/>
              </a:cubicBezTo>
              <a:cubicBezTo>
                <a:pt x="1698752" y="-41882"/>
                <a:pt x="1810854" y="1035"/>
                <a:pt x="1930375" y="0"/>
              </a:cubicBezTo>
              <a:cubicBezTo>
                <a:pt x="2049896" y="-1035"/>
                <a:pt x="2307518" y="2028"/>
                <a:pt x="2506980" y="0"/>
              </a:cubicBezTo>
              <a:cubicBezTo>
                <a:pt x="2553056" y="223440"/>
                <a:pt x="2440835" y="346887"/>
                <a:pt x="2506980" y="616763"/>
              </a:cubicBezTo>
              <a:cubicBezTo>
                <a:pt x="2573125" y="886639"/>
                <a:pt x="2448628" y="1047166"/>
                <a:pt x="2506980" y="1157783"/>
              </a:cubicBezTo>
              <a:cubicBezTo>
                <a:pt x="2565332" y="1268400"/>
                <a:pt x="2484026" y="1524871"/>
                <a:pt x="2506980" y="1698803"/>
              </a:cubicBezTo>
              <a:cubicBezTo>
                <a:pt x="2529934" y="1872735"/>
                <a:pt x="2471990" y="1970782"/>
                <a:pt x="2506980" y="2164080"/>
              </a:cubicBezTo>
              <a:cubicBezTo>
                <a:pt x="2541970" y="2357378"/>
                <a:pt x="2468217" y="2467450"/>
                <a:pt x="2506980" y="2629357"/>
              </a:cubicBezTo>
              <a:cubicBezTo>
                <a:pt x="2545743" y="2791264"/>
                <a:pt x="2487724" y="2998788"/>
                <a:pt x="2506980" y="3170377"/>
              </a:cubicBezTo>
              <a:cubicBezTo>
                <a:pt x="2526236" y="3341966"/>
                <a:pt x="2477491" y="3632037"/>
                <a:pt x="2506980" y="3787140"/>
              </a:cubicBezTo>
              <a:cubicBezTo>
                <a:pt x="2384668" y="3821563"/>
                <a:pt x="2181327" y="3756867"/>
                <a:pt x="2080793" y="3787140"/>
              </a:cubicBezTo>
              <a:cubicBezTo>
                <a:pt x="1980259" y="3817413"/>
                <a:pt x="1800010" y="3776611"/>
                <a:pt x="1529258" y="3787140"/>
              </a:cubicBezTo>
              <a:cubicBezTo>
                <a:pt x="1258506" y="3797669"/>
                <a:pt x="1297834" y="3759221"/>
                <a:pt x="1078001" y="3787140"/>
              </a:cubicBezTo>
              <a:cubicBezTo>
                <a:pt x="858168" y="3815059"/>
                <a:pt x="817237" y="3736912"/>
                <a:pt x="576605" y="3787140"/>
              </a:cubicBezTo>
              <a:cubicBezTo>
                <a:pt x="335973" y="3837368"/>
                <a:pt x="186183" y="3754559"/>
                <a:pt x="0" y="3787140"/>
              </a:cubicBezTo>
              <a:cubicBezTo>
                <a:pt x="-19508" y="3557937"/>
                <a:pt x="15804" y="3417438"/>
                <a:pt x="0" y="3246120"/>
              </a:cubicBezTo>
              <a:cubicBezTo>
                <a:pt x="-15804" y="3074802"/>
                <a:pt x="1948" y="2884730"/>
                <a:pt x="0" y="2780843"/>
              </a:cubicBezTo>
              <a:cubicBezTo>
                <a:pt x="-1948" y="2676956"/>
                <a:pt x="12362" y="2496295"/>
                <a:pt x="0" y="2315566"/>
              </a:cubicBezTo>
              <a:cubicBezTo>
                <a:pt x="-12362" y="2134837"/>
                <a:pt x="44762" y="1952443"/>
                <a:pt x="0" y="1812417"/>
              </a:cubicBezTo>
              <a:cubicBezTo>
                <a:pt x="-44762" y="1672391"/>
                <a:pt x="893" y="1377652"/>
                <a:pt x="0" y="1195654"/>
              </a:cubicBezTo>
              <a:cubicBezTo>
                <a:pt x="-893" y="1013656"/>
                <a:pt x="44886" y="847635"/>
                <a:pt x="0" y="654634"/>
              </a:cubicBezTo>
              <a:cubicBezTo>
                <a:pt x="-44886" y="461633"/>
                <a:pt x="33309" y="276755"/>
                <a:pt x="0" y="0"/>
              </a:cubicBezTo>
              <a:close/>
            </a:path>
          </a:pathLst>
        </a:custGeom>
        <a:noFill/>
        <a:ln w="38100">
          <a:solidFill>
            <a:schemeClr val="accent6">
              <a:lumMod val="20000"/>
              <a:lumOff val="80000"/>
            </a:schemeClr>
          </a:solidFill>
          <a:extLst>
            <a:ext uri="{C807C97D-BFC1-408E-A445-0C87EB9F89A2}">
              <ask:lineSketchStyleProps xmlns:ask="http://schemas.microsoft.com/office/drawing/2018/sketchyshapes" sd="1219033472">
                <a:prstGeom prst="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 editAs="oneCell">
    <xdr:from>
      <xdr:col>24</xdr:col>
      <xdr:colOff>183539</xdr:colOff>
      <xdr:row>30</xdr:row>
      <xdr:rowOff>123446</xdr:rowOff>
    </xdr:from>
    <xdr:to>
      <xdr:col>27</xdr:col>
      <xdr:colOff>377031</xdr:colOff>
      <xdr:row>44</xdr:row>
      <xdr:rowOff>45720</xdr:rowOff>
    </xdr:to>
    <xdr:pic>
      <xdr:nvPicPr>
        <xdr:cNvPr id="7" name="תמונה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70C5A9-E242-4677-8FD0-23A843798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7700474" y="6234686"/>
          <a:ext cx="1784167" cy="2497834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0</xdr:row>
      <xdr:rowOff>114300</xdr:rowOff>
    </xdr:from>
    <xdr:to>
      <xdr:col>22</xdr:col>
      <xdr:colOff>531495</xdr:colOff>
      <xdr:row>4</xdr:row>
      <xdr:rowOff>151414</xdr:rowOff>
    </xdr:to>
    <xdr:pic>
      <xdr:nvPicPr>
        <xdr:cNvPr id="6" name="תמונה 5">
          <a:extLst>
            <a:ext uri="{FF2B5EF4-FFF2-40B4-BE49-F238E27FC236}">
              <a16:creationId xmlns:a16="http://schemas.microsoft.com/office/drawing/2014/main" id="{88E7D63D-AC45-445E-9D91-803EA67149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41" r="341" b="-3872"/>
        <a:stretch/>
      </xdr:blipFill>
      <xdr:spPr>
        <a:xfrm>
          <a:off x="10908336705" y="114300"/>
          <a:ext cx="8989695" cy="81816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00000000}" name="טבלה23" displayName="טבלה23" ref="J4:M68" totalsRowShown="0" headerRowDxfId="172" headerRowBorderDxfId="171" tableBorderDxfId="170" totalsRowBorderDxfId="169">
  <autoFilter ref="J4:M68" xr:uid="{00000000-0009-0000-0100-000017000000}"/>
  <sortState xmlns:xlrd2="http://schemas.microsoft.com/office/spreadsheetml/2017/richdata2" ref="J5:M68">
    <sortCondition ref="J4:J68"/>
  </sortState>
  <tableColumns count="4">
    <tableColumn id="1" xr3:uid="{00000000-0010-0000-0000-000001000000}" name="קלט" dataDxfId="168"/>
    <tableColumn id="2" xr3:uid="{00000000-0010-0000-0000-000002000000}" name="פלט1" dataDxfId="167"/>
    <tableColumn id="3" xr3:uid="{00000000-0010-0000-0000-000003000000}" name="פלט2" dataDxfId="166"/>
    <tableColumn id="4" xr3:uid="{00000000-0010-0000-0000-000004000000}" name="פלט 3" dataDxfId="165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טבלה5" displayName="טבלה5" ref="N2:N12" totalsRowShown="0" headerRowDxfId="141" dataDxfId="140">
  <autoFilter ref="N2:N12" xr:uid="{00000000-0009-0000-0100-000005000000}"/>
  <tableColumns count="1">
    <tableColumn id="1" xr3:uid="{00000000-0010-0000-0900-000001000000}" name="חולצת דרייפיט" dataDxfId="139"/>
  </tableColumns>
  <tableStyleInfo name="TableStyleLight1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A000000}" name="טבלה6" displayName="טבלה6" ref="P2:P23" totalsRowShown="0" headerRowDxfId="138" dataDxfId="137">
  <autoFilter ref="P2:P23" xr:uid="{00000000-0009-0000-0100-000006000000}"/>
  <tableColumns count="1">
    <tableColumn id="1" xr3:uid="{00000000-0010-0000-0A00-000001000000}" name="קפוצ'ון כובע וכיס" dataDxfId="136">
      <calculatedColumnFormula>F3</calculatedColumnFormula>
    </tableColumn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B000000}" name="טבלה7" displayName="טבלה7" ref="R2:R23" totalsRowShown="0" headerRowDxfId="135" dataDxfId="134">
  <autoFilter ref="R2:R23" xr:uid="{00000000-0009-0000-0100-000007000000}"/>
  <tableColumns count="1">
    <tableColumn id="1" xr3:uid="{00000000-0010-0000-0B00-000001000000}" name="סווצ'ר" dataDxfId="133">
      <calculatedColumnFormula>F3</calculatedColumnFormula>
    </tableColumn>
  </tableColumns>
  <tableStyleInfo name="TableStyleLight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C000000}" name="טבלה8" displayName="טבלה8" ref="T2:T3" totalsRowShown="0" headerRowDxfId="132" dataDxfId="131">
  <autoFilter ref="T2:T3" xr:uid="{00000000-0009-0000-0100-000008000000}"/>
  <tableColumns count="1">
    <tableColumn id="1" xr3:uid="{00000000-0010-0000-0C00-000001000000}" name="אמריקאית קצר " dataDxfId="130"/>
  </tableColumns>
  <tableStyleInfo name="TableStyleLight1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D000000}" name="טבלה9" displayName="טבלה9" ref="V2:V3" totalsRowShown="0" headerRowDxfId="129" dataDxfId="128">
  <autoFilter ref="V2:V3" xr:uid="{00000000-0009-0000-0100-000009000000}"/>
  <tableColumns count="1">
    <tableColumn id="1" xr3:uid="{00000000-0010-0000-0D00-000001000000}" name="אמריקאית 3/4" dataDxfId="127"/>
  </tableColumns>
  <tableStyleInfo name="TableStyleLight1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E000000}" name="טבלה10" displayName="טבלה10" ref="X2:X3" totalsRowShown="0" headerRowDxfId="126" dataDxfId="125">
  <autoFilter ref="X2:X3" xr:uid="{00000000-0009-0000-0100-00000A000000}"/>
  <tableColumns count="1">
    <tableColumn id="1" xr3:uid="{00000000-0010-0000-0E00-000001000000}" name="אמריקאית ארוך" dataDxfId="124"/>
  </tableColumns>
  <tableStyleInfo name="TableStyleLight1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F000000}" name="טבלה11" displayName="טבלה11" ref="Z2:Z13" totalsRowShown="0" headerRowDxfId="123" dataDxfId="122">
  <autoFilter ref="Z2:Z13" xr:uid="{00000000-0009-0000-0100-00000B000000}"/>
  <tableColumns count="1">
    <tableColumn id="1" xr3:uid="{00000000-0010-0000-0F00-000001000000}" name="טרנינג" dataDxfId="121"/>
  </tableColumns>
  <tableStyleInfo name="TableStyleLight1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10000000}" name="טבלה12" displayName="טבלה12" ref="AJ2:AJ4" totalsRowShown="0" headerRowDxfId="120" dataDxfId="119">
  <autoFilter ref="AJ2:AJ4" xr:uid="{00000000-0009-0000-0100-00000C000000}"/>
  <tableColumns count="1">
    <tableColumn id="1" xr3:uid="{00000000-0010-0000-1000-000001000000}" name="מכנס קצר" dataDxfId="118"/>
  </tableColumns>
  <tableStyleInfo name="TableStyleLight1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1000000}" name="טבלה13" displayName="טבלה13" ref="AL2:AL4" totalsRowShown="0" headerRowDxfId="117" dataDxfId="116">
  <autoFilter ref="AL2:AL4" xr:uid="{00000000-0009-0000-0100-00000D000000}"/>
  <tableColumns count="1">
    <tableColumn id="1" xr3:uid="{00000000-0010-0000-1100-000001000000}" name="בוקסר" dataDxfId="115"/>
  </tableColumns>
  <tableStyleInfo name="TableStyleLight1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12000000}" name="טבלה14" displayName="טבלה14" ref="AN2:AN6" totalsRowShown="0" headerRowDxfId="114" dataDxfId="113">
  <autoFilter ref="AN2:AN6" xr:uid="{00000000-0009-0000-0100-00000E000000}"/>
  <tableColumns count="1">
    <tableColumn id="1" xr3:uid="{00000000-0010-0000-1200-000001000000}" name="פליז חד צדדי" dataDxfId="112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טבלה16" displayName="טבלה16" ref="B4:C25" totalsRowShown="0" headerRowDxfId="164" dataDxfId="163">
  <autoFilter ref="B4:C25" xr:uid="{00000000-0009-0000-0100-000010000000}"/>
  <tableColumns count="2">
    <tableColumn id="1" xr3:uid="{00000000-0010-0000-0100-000001000000}" name="רשימת פריטים 1" dataDxfId="162"/>
    <tableColumn id="2" xr3:uid="{00000000-0010-0000-0100-000002000000}" name="מחיר" dataDxfId="161"/>
  </tableColumns>
  <tableStyleInfo name="TableStyleLight8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13000000}" name="טבלה15" displayName="טבלה15" ref="AP2:AP6" totalsRowShown="0" headerRowDxfId="111" dataDxfId="110">
  <autoFilter ref="AP2:AP6" xr:uid="{00000000-0009-0000-0100-00000F000000}"/>
  <tableColumns count="1">
    <tableColumn id="1" xr3:uid="{00000000-0010-0000-1300-000001000000}" name="פליז דו צדדי" dataDxfId="109"/>
  </tableColumns>
  <tableStyleInfo name="TableStyleLight1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4000000}" name="טבלה17" displayName="טבלה17" ref="B2:B4" totalsRowShown="0" headerRowDxfId="108">
  <autoFilter ref="B2:B4" xr:uid="{00000000-0009-0000-0100-000011000000}"/>
  <tableColumns count="1">
    <tableColumn id="1" xr3:uid="{00000000-0010-0000-1400-000001000000}" name="בחר פריט ↓"/>
  </tableColumns>
  <tableStyleInfo name="TableStyleLight8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5000000}" name="טבלה18" displayName="טבלה18" ref="AX2:AX15" totalsRowShown="0" headerRowDxfId="107" dataDxfId="106">
  <autoFilter ref="AX2:AX15" xr:uid="{00000000-0009-0000-0100-000012000000}"/>
  <tableColumns count="1">
    <tableColumn id="1" xr3:uid="{00000000-0010-0000-1500-000001000000}" name="צבעי הדפס" dataDxfId="105"/>
  </tableColumns>
  <tableStyleInfo name="TableStyleLight14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6000000}" name="טבלה21" displayName="טבלה21" ref="AZ2:AZ4" totalsRowShown="0" headerRowDxfId="104" dataDxfId="103" tableBorderDxfId="102">
  <autoFilter ref="AZ2:AZ4" xr:uid="{00000000-0009-0000-0100-000015000000}"/>
  <tableColumns count="1">
    <tableColumn id="1" xr3:uid="{00000000-0010-0000-1600-000001000000}" name="הדפס לרקמה" dataDxfId="101"/>
  </tableColumns>
  <tableStyleInfo name="TableStyleLight14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טבלה2125" displayName="טבלה2125" ref="BB2:BB16" totalsRowShown="0" headerRowDxfId="100" dataDxfId="99" tableBorderDxfId="98">
  <autoFilter ref="BB2:BB16" xr:uid="{00000000-0009-0000-0100-000018000000}"/>
  <tableColumns count="1">
    <tableColumn id="1" xr3:uid="{00000000-0010-0000-1700-000001000000}" name="הדפס צבעוני" dataDxfId="97"/>
  </tableColumns>
  <tableStyleInfo name="TableStyleLight14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טבלה126" displayName="טבלה126" ref="D2:D23" totalsRowShown="0" headerRowDxfId="96" dataDxfId="95">
  <autoFilter ref="D2:D23" xr:uid="{00000000-0009-0000-0100-000019000000}"/>
  <tableColumns count="1">
    <tableColumn id="1" xr3:uid="{00000000-0010-0000-1800-000001000000}" name="מסיכת קורונה" dataDxfId="94"/>
  </tableColumns>
  <tableStyleInfo name="TableStyleLight9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טבלה1227" displayName="טבלה1227" ref="AB2:AB3" totalsRowShown="0" headerRowDxfId="93" dataDxfId="92">
  <autoFilter ref="AB2:AB3" xr:uid="{00000000-0009-0000-0100-00001A000000}"/>
  <tableColumns count="1">
    <tableColumn id="1" xr3:uid="{00000000-0010-0000-1900-000001000000}" name="כובע מצחיה" dataDxfId="91"/>
  </tableColumns>
  <tableStyleInfo name="TableStyleLight1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טבלה1328" displayName="טבלה1328" ref="AD2:AD3" totalsRowShown="0" headerRowDxfId="90" dataDxfId="89">
  <autoFilter ref="AD2:AD3" xr:uid="{00000000-0009-0000-0100-00001B000000}"/>
  <tableColumns count="1">
    <tableColumn id="1" xr3:uid="{00000000-0010-0000-1A00-000001000000}" name="כובע טמבל" dataDxfId="88">
      <calculatedColumnFormula>R4</calculatedColumnFormula>
    </tableColumn>
  </tableColumns>
  <tableStyleInfo name="TableStyleLight1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טבלה1429" displayName="טבלה1429" ref="AF2:AF7" totalsRowShown="0" headerRowDxfId="87" dataDxfId="86">
  <autoFilter ref="AF2:AF7" xr:uid="{00000000-0009-0000-0100-00001C000000}"/>
  <tableColumns count="1">
    <tableColumn id="1" xr3:uid="{00000000-0010-0000-1B00-000001000000}" name="חמצאוור חד צדדי" dataDxfId="85"/>
  </tableColumns>
  <tableStyleInfo name="TableStyleLight1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טבלה1530" displayName="טבלה1530" ref="AH2:AH7" totalsRowShown="0" headerRowDxfId="84" dataDxfId="83">
  <autoFilter ref="AH2:AH7" xr:uid="{00000000-0009-0000-0100-00001D000000}"/>
  <tableColumns count="1">
    <tableColumn id="1" xr3:uid="{00000000-0010-0000-1C00-000001000000}" name="חמצאוור דו צדדי" dataDxfId="82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טבלה19" displayName="טבלה19" ref="E4:E8" totalsRowShown="0" headerRowDxfId="160">
  <autoFilter ref="E4:E8" xr:uid="{00000000-0009-0000-0100-000013000000}"/>
  <tableColumns count="1">
    <tableColumn id="1" xr3:uid="{00000000-0010-0000-0200-000001000000}" name="אפשרויות משלוח"/>
  </tableColumns>
  <tableStyleInfo name="TableStyleLight8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טבלה1531" displayName="טבלה1531" ref="AR2:AR4" totalsRowShown="0" headerRowDxfId="81" dataDxfId="80">
  <autoFilter ref="AR2:AR4" xr:uid="{00000000-0009-0000-0100-00001E000000}"/>
  <tableColumns count="1">
    <tableColumn id="1" xr3:uid="{00000000-0010-0000-1D00-000001000000}" name="סובלימציה" dataDxfId="79"/>
  </tableColumns>
  <tableStyleInfo name="TableStyleLight1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E000000}" name="טבלה1532" displayName="טבלה1532" ref="AT2:AT3" totalsRowShown="0" headerRowDxfId="78" dataDxfId="77">
  <autoFilter ref="AT2:AT3" xr:uid="{00000000-0009-0000-0100-00001F000000}"/>
  <tableColumns count="1">
    <tableColumn id="1" xr3:uid="{00000000-0010-0000-1E00-000001000000}" name="מלאי" dataDxfId="76"/>
  </tableColumns>
  <tableStyleInfo name="TableStyleLight1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F000000}" name="טבלה212533" displayName="טבלה212533" ref="AV2:AV4" totalsRowShown="0" headerRowDxfId="75" dataDxfId="74" tableBorderDxfId="73">
  <autoFilter ref="AV2:AV4" xr:uid="{00000000-0009-0000-0100-000020000000}"/>
  <tableColumns count="1">
    <tableColumn id="1" xr3:uid="{00000000-0010-0000-1F00-000001000000}" name="צבעי_סובלימציה" dataDxfId="72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3000000}" name="טבלה20" displayName="טבלה20" ref="G4:G11" totalsRowShown="0" headerRowDxfId="159" dataDxfId="158">
  <autoFilter ref="G4:G11" xr:uid="{00000000-0009-0000-0100-000014000000}"/>
  <tableColumns count="1">
    <tableColumn id="1" xr3:uid="{00000000-0010-0000-0300-000001000000}" name="אמצעי תשלום" dataDxfId="157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4000000}" name="טבלה22" displayName="טבלה22" ref="B43:B47" totalsRowShown="0" headerRowDxfId="156" dataDxfId="155">
  <autoFilter ref="B43:B47" xr:uid="{00000000-0009-0000-0100-000016000000}"/>
  <tableColumns count="1">
    <tableColumn id="1" xr3:uid="{00000000-0010-0000-0400-000001000000}" name="בחר גודל ↓" dataDxfId="154"/>
  </tableColumns>
  <tableStyleInfo name="TableStyleLight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5000000}" name="טבלה1" displayName="טבלה1" ref="F2:F23" totalsRowShown="0" headerRowDxfId="153" dataDxfId="152">
  <autoFilter ref="F2:F23" xr:uid="{00000000-0009-0000-0100-000001000000}"/>
  <tableColumns count="1">
    <tableColumn id="1" xr3:uid="{00000000-0010-0000-0500-000001000000}" name="טריקו קצר" dataDxfId="151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6000000}" name="טבלה2" displayName="טבלה2" ref="H2:H23" totalsRowShown="0" headerRowDxfId="150" dataDxfId="149">
  <autoFilter ref="H2:H23" xr:uid="{00000000-0009-0000-0100-000002000000}"/>
  <tableColumns count="1">
    <tableColumn id="1" xr3:uid="{00000000-0010-0000-0600-000001000000}" name="טריקו 3/4" dataDxfId="148">
      <calculatedColumnFormula>טבלה1[[#This Row],[טריקו קצר]]</calculatedColumnFormula>
    </tableColumn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טבלה3" displayName="טבלה3" ref="J2:J23" totalsRowShown="0" headerRowDxfId="147" dataDxfId="146">
  <autoFilter ref="J2:J23" xr:uid="{00000000-0009-0000-0100-000003000000}"/>
  <tableColumns count="1">
    <tableColumn id="1" xr3:uid="{00000000-0010-0000-0700-000001000000}" name="טריקו ארוך" dataDxfId="145">
      <calculatedColumnFormula>F3</calculatedColumnFormula>
    </tableColumn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8000000}" name="טבלה4" displayName="טבלה4" ref="L2:L23" totalsRowShown="0" headerRowDxfId="144" dataDxfId="143">
  <autoFilter ref="L2:L23" xr:uid="{00000000-0009-0000-0100-000004000000}"/>
  <tableColumns count="1">
    <tableColumn id="1" xr3:uid="{00000000-0010-0000-0800-000001000000}" name="טריקו גופיה" dataDxfId="142">
      <calculatedColumnFormula>F3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.noar.tshirt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18" Type="http://schemas.openxmlformats.org/officeDocument/2006/relationships/table" Target="../tables/table22.xml"/><Relationship Id="rId26" Type="http://schemas.openxmlformats.org/officeDocument/2006/relationships/table" Target="../tables/table30.xml"/><Relationship Id="rId3" Type="http://schemas.openxmlformats.org/officeDocument/2006/relationships/table" Target="../tables/table7.xml"/><Relationship Id="rId21" Type="http://schemas.openxmlformats.org/officeDocument/2006/relationships/table" Target="../tables/table25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17" Type="http://schemas.openxmlformats.org/officeDocument/2006/relationships/table" Target="../tables/table21.xml"/><Relationship Id="rId25" Type="http://schemas.openxmlformats.org/officeDocument/2006/relationships/table" Target="../tables/table29.xml"/><Relationship Id="rId2" Type="http://schemas.openxmlformats.org/officeDocument/2006/relationships/table" Target="../tables/table6.xml"/><Relationship Id="rId16" Type="http://schemas.openxmlformats.org/officeDocument/2006/relationships/table" Target="../tables/table20.xml"/><Relationship Id="rId20" Type="http://schemas.openxmlformats.org/officeDocument/2006/relationships/table" Target="../tables/table2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24" Type="http://schemas.openxmlformats.org/officeDocument/2006/relationships/table" Target="../tables/table28.xml"/><Relationship Id="rId5" Type="http://schemas.openxmlformats.org/officeDocument/2006/relationships/table" Target="../tables/table9.xml"/><Relationship Id="rId15" Type="http://schemas.openxmlformats.org/officeDocument/2006/relationships/table" Target="../tables/table19.xml"/><Relationship Id="rId23" Type="http://schemas.openxmlformats.org/officeDocument/2006/relationships/table" Target="../tables/table27.xml"/><Relationship Id="rId28" Type="http://schemas.openxmlformats.org/officeDocument/2006/relationships/table" Target="../tables/table32.xml"/><Relationship Id="rId10" Type="http://schemas.openxmlformats.org/officeDocument/2006/relationships/table" Target="../tables/table14.xml"/><Relationship Id="rId19" Type="http://schemas.openxmlformats.org/officeDocument/2006/relationships/table" Target="../tables/table23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table" Target="../tables/table18.xml"/><Relationship Id="rId22" Type="http://schemas.openxmlformats.org/officeDocument/2006/relationships/table" Target="../tables/table26.xml"/><Relationship Id="rId27" Type="http://schemas.openxmlformats.org/officeDocument/2006/relationships/table" Target="../tables/table3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 codeName="גיליון1">
    <tabColor theme="4"/>
    <pageSetUpPr fitToPage="1"/>
  </sheetPr>
  <dimension ref="B1:AC46"/>
  <sheetViews>
    <sheetView showGridLines="0" rightToLeft="1" tabSelected="1" view="pageBreakPreview" zoomScaleNormal="100" zoomScaleSheetLayoutView="100" workbookViewId="0">
      <selection activeCell="B7" sqref="B7:C7"/>
    </sheetView>
  </sheetViews>
  <sheetFormatPr defaultColWidth="8.6640625" defaultRowHeight="14.5" x14ac:dyDescent="0.3"/>
  <cols>
    <col min="1" max="1" width="2.5" style="61" customWidth="1"/>
    <col min="2" max="2" width="7.1640625" style="61" customWidth="1"/>
    <col min="3" max="3" width="16" style="61" customWidth="1"/>
    <col min="4" max="4" width="9.9140625" style="61" customWidth="1"/>
    <col min="5" max="5" width="8.6640625" style="61" customWidth="1"/>
    <col min="6" max="6" width="4.6640625" style="61" customWidth="1"/>
    <col min="7" max="7" width="4.1640625" style="61" customWidth="1"/>
    <col min="8" max="10" width="4.58203125" style="61" customWidth="1"/>
    <col min="11" max="21" width="3.6640625" style="61" customWidth="1"/>
    <col min="22" max="22" width="4.9140625" style="61" customWidth="1"/>
    <col min="23" max="23" width="12.4140625" style="61" customWidth="1"/>
    <col min="24" max="24" width="7" style="61" customWidth="1"/>
    <col min="25" max="25" width="10.6640625" style="61" customWidth="1"/>
    <col min="26" max="26" width="5.58203125" style="61" bestFit="1" customWidth="1"/>
    <col min="27" max="27" width="4.4140625" style="61" customWidth="1"/>
    <col min="28" max="28" width="6.1640625" style="61" customWidth="1"/>
    <col min="29" max="16384" width="8.6640625" style="61"/>
  </cols>
  <sheetData>
    <row r="1" spans="2:29" ht="20.399999999999999" customHeight="1" x14ac:dyDescent="0.35"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Q1" s="62"/>
      <c r="R1" s="62"/>
      <c r="S1" s="62"/>
      <c r="T1" s="62"/>
      <c r="U1" s="62"/>
      <c r="V1" s="62"/>
      <c r="W1" s="62"/>
      <c r="X1" s="62"/>
      <c r="Y1" s="105" t="s">
        <v>197</v>
      </c>
      <c r="Z1" s="105"/>
      <c r="AA1" s="105"/>
      <c r="AB1" s="105"/>
    </row>
    <row r="2" spans="2:29" ht="14" customHeight="1" x14ac:dyDescent="0.35"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Q2" s="62"/>
      <c r="R2" s="62"/>
      <c r="S2" s="62"/>
      <c r="T2" s="62"/>
      <c r="U2" s="62"/>
      <c r="V2" s="62"/>
      <c r="W2" s="62"/>
      <c r="X2" s="62"/>
      <c r="Y2" s="132"/>
      <c r="Z2" s="133"/>
      <c r="AA2" s="133"/>
      <c r="AB2" s="134"/>
    </row>
    <row r="3" spans="2:29" ht="14.4" customHeight="1" x14ac:dyDescent="0.35"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Q3" s="62"/>
      <c r="R3" s="62"/>
      <c r="S3" s="62"/>
      <c r="T3" s="62"/>
      <c r="U3" s="62"/>
      <c r="V3" s="62"/>
      <c r="W3" s="62"/>
      <c r="X3" s="62"/>
      <c r="Y3" s="135"/>
      <c r="Z3" s="136"/>
      <c r="AA3" s="136"/>
      <c r="AB3" s="137"/>
    </row>
    <row r="4" spans="2:29" ht="14" customHeight="1" x14ac:dyDescent="0.35"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Q4" s="62"/>
      <c r="R4" s="62"/>
      <c r="S4" s="62"/>
      <c r="T4" s="62"/>
      <c r="U4" s="62"/>
      <c r="V4" s="62"/>
      <c r="W4" s="62"/>
      <c r="X4" s="62"/>
      <c r="Y4" s="135"/>
      <c r="Z4" s="136"/>
      <c r="AA4" s="136"/>
      <c r="AB4" s="137"/>
    </row>
    <row r="5" spans="2:29" ht="14.4" customHeight="1" thickBot="1" x14ac:dyDescent="0.4"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Q5" s="62"/>
      <c r="R5" s="62"/>
      <c r="S5" s="62"/>
      <c r="T5" s="62"/>
      <c r="U5" s="62"/>
      <c r="V5" s="62"/>
      <c r="W5" s="62"/>
      <c r="X5" s="62"/>
      <c r="Y5" s="135"/>
      <c r="Z5" s="136"/>
      <c r="AA5" s="136"/>
      <c r="AB5" s="137"/>
    </row>
    <row r="6" spans="2:29" ht="20.399999999999999" customHeight="1" x14ac:dyDescent="0.3">
      <c r="B6" s="155" t="s">
        <v>245</v>
      </c>
      <c r="C6" s="156"/>
      <c r="D6" s="156" t="s">
        <v>113</v>
      </c>
      <c r="E6" s="156"/>
      <c r="F6" s="162" t="s">
        <v>10</v>
      </c>
      <c r="G6" s="163"/>
      <c r="H6" s="163"/>
      <c r="I6" s="164"/>
      <c r="J6" s="156" t="s">
        <v>8</v>
      </c>
      <c r="K6" s="156"/>
      <c r="L6" s="156"/>
      <c r="M6" s="156"/>
      <c r="N6" s="156"/>
      <c r="O6" s="156" t="s">
        <v>9</v>
      </c>
      <c r="P6" s="156"/>
      <c r="Q6" s="168" t="s">
        <v>188</v>
      </c>
      <c r="R6" s="168"/>
      <c r="S6" s="169"/>
      <c r="T6" s="165" t="s">
        <v>72</v>
      </c>
      <c r="U6" s="166"/>
      <c r="V6" s="166"/>
      <c r="W6" s="167"/>
      <c r="Y6" s="135"/>
      <c r="Z6" s="136"/>
      <c r="AA6" s="136"/>
      <c r="AB6" s="137"/>
    </row>
    <row r="7" spans="2:29" ht="30" customHeight="1" thickBot="1" x14ac:dyDescent="0.35">
      <c r="B7" s="157"/>
      <c r="C7" s="158"/>
      <c r="D7" s="158"/>
      <c r="E7" s="158"/>
      <c r="F7" s="159"/>
      <c r="G7" s="160"/>
      <c r="H7" s="160"/>
      <c r="I7" s="161"/>
      <c r="J7" s="179"/>
      <c r="K7" s="179"/>
      <c r="L7" s="179"/>
      <c r="M7" s="179"/>
      <c r="N7" s="179"/>
      <c r="O7" s="176" t="s">
        <v>69</v>
      </c>
      <c r="P7" s="177"/>
      <c r="Q7" s="176" t="s">
        <v>69</v>
      </c>
      <c r="R7" s="178"/>
      <c r="S7" s="178"/>
      <c r="T7" s="173" t="str">
        <f>VLOOKUP(Q7,פריטים!B33:C36,2,FALSE)</f>
        <v>זמן האספקה יוצג לאחר בחירת תנאי אספקה</v>
      </c>
      <c r="U7" s="174"/>
      <c r="V7" s="174"/>
      <c r="W7" s="175"/>
      <c r="Y7" s="135"/>
      <c r="Z7" s="136"/>
      <c r="AA7" s="136"/>
      <c r="AB7" s="137"/>
    </row>
    <row r="8" spans="2:29" ht="27" customHeight="1" thickBot="1" x14ac:dyDescent="0.4">
      <c r="B8" s="64" t="s">
        <v>38</v>
      </c>
      <c r="C8" s="151" t="str">
        <f>VLOOKUP(פריטים!$C$63,פריטים!D66:E69,2,FALSE)</f>
        <v xml:space="preserve">  </v>
      </c>
      <c r="D8" s="151"/>
      <c r="E8" s="151"/>
      <c r="F8" s="151"/>
      <c r="G8" s="152"/>
      <c r="H8" s="65" t="s">
        <v>11</v>
      </c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4"/>
      <c r="X8" s="62"/>
      <c r="Y8" s="138" t="s">
        <v>246</v>
      </c>
      <c r="Z8" s="139"/>
      <c r="AA8" s="139"/>
      <c r="AB8" s="140"/>
    </row>
    <row r="9" spans="2:29" ht="24.65" customHeight="1" thickBot="1" x14ac:dyDescent="0.4">
      <c r="Y9" s="97" t="s">
        <v>244</v>
      </c>
      <c r="Z9" s="98" t="s">
        <v>229</v>
      </c>
      <c r="AA9" s="141">
        <f>VLOOKUP(Z9,פריטים!$B$93:$C$94,2,FALSE)</f>
        <v>0</v>
      </c>
      <c r="AB9" s="141"/>
      <c r="AC9" s="96"/>
    </row>
    <row r="10" spans="2:29" ht="14.75" customHeight="1" x14ac:dyDescent="0.3">
      <c r="B10" s="142" t="s">
        <v>126</v>
      </c>
      <c r="C10" s="66" t="s">
        <v>33</v>
      </c>
      <c r="D10" s="66" t="s">
        <v>34</v>
      </c>
      <c r="E10" s="66" t="s">
        <v>6</v>
      </c>
      <c r="F10" s="67" t="s">
        <v>117</v>
      </c>
      <c r="G10" s="66" t="s">
        <v>0</v>
      </c>
      <c r="H10" s="66" t="s">
        <v>1</v>
      </c>
      <c r="I10" s="66" t="s">
        <v>2</v>
      </c>
      <c r="J10" s="66" t="s">
        <v>3</v>
      </c>
      <c r="K10" s="66" t="s">
        <v>4</v>
      </c>
      <c r="L10" s="66" t="s">
        <v>5</v>
      </c>
      <c r="M10" s="66">
        <v>18</v>
      </c>
      <c r="N10" s="66">
        <v>16</v>
      </c>
      <c r="O10" s="66">
        <v>14</v>
      </c>
      <c r="P10" s="66">
        <v>12</v>
      </c>
      <c r="Q10" s="66">
        <v>10</v>
      </c>
      <c r="R10" s="66">
        <v>8</v>
      </c>
      <c r="S10" s="66">
        <v>6</v>
      </c>
      <c r="T10" s="66">
        <v>4</v>
      </c>
      <c r="U10" s="66">
        <v>2</v>
      </c>
      <c r="V10" s="66" t="s">
        <v>7</v>
      </c>
      <c r="W10" s="68" t="s">
        <v>54</v>
      </c>
      <c r="Y10" s="106" t="s">
        <v>198</v>
      </c>
      <c r="Z10" s="106"/>
      <c r="AA10" s="106"/>
      <c r="AB10" s="106"/>
    </row>
    <row r="11" spans="2:29" ht="14.75" customHeight="1" thickBot="1" x14ac:dyDescent="0.35">
      <c r="B11" s="143"/>
      <c r="C11" s="69" t="s">
        <v>75</v>
      </c>
      <c r="D11" s="70" t="s">
        <v>73</v>
      </c>
      <c r="E11" s="70" t="s">
        <v>73</v>
      </c>
      <c r="F11" s="71">
        <f>VLOOKUP(C11,פריטים_ומחירים1,2,FALSE)</f>
        <v>0</v>
      </c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3">
        <f>SUM(G11:U11)</f>
        <v>0</v>
      </c>
      <c r="W11" s="74">
        <f>V11*F11</f>
        <v>0</v>
      </c>
      <c r="Y11" s="106"/>
      <c r="Z11" s="106"/>
      <c r="AA11" s="106"/>
      <c r="AB11" s="106"/>
    </row>
    <row r="12" spans="2:29" ht="14.75" customHeight="1" x14ac:dyDescent="0.35">
      <c r="B12" s="144" t="s">
        <v>127</v>
      </c>
      <c r="C12" s="146" t="s">
        <v>233</v>
      </c>
      <c r="D12" s="147"/>
      <c r="E12" s="147"/>
      <c r="F12" s="148"/>
      <c r="G12" s="149" t="s">
        <v>53</v>
      </c>
      <c r="H12" s="150"/>
      <c r="I12" s="150"/>
      <c r="J12" s="165" t="s">
        <v>128</v>
      </c>
      <c r="K12" s="183"/>
      <c r="L12" s="170" t="s">
        <v>233</v>
      </c>
      <c r="M12" s="171"/>
      <c r="N12" s="171"/>
      <c r="O12" s="171"/>
      <c r="P12" s="171"/>
      <c r="Q12" s="171"/>
      <c r="R12" s="171"/>
      <c r="S12" s="171"/>
      <c r="T12" s="171"/>
      <c r="U12" s="171"/>
      <c r="V12" s="172"/>
      <c r="W12" s="75" t="s">
        <v>53</v>
      </c>
      <c r="Y12" s="76" t="s">
        <v>176</v>
      </c>
      <c r="Z12" s="77" t="s">
        <v>177</v>
      </c>
      <c r="AA12" s="77" t="s">
        <v>12</v>
      </c>
      <c r="AB12" s="78" t="s">
        <v>7</v>
      </c>
    </row>
    <row r="13" spans="2:29" ht="14.75" customHeight="1" thickBot="1" x14ac:dyDescent="0.4">
      <c r="B13" s="145"/>
      <c r="C13" s="186"/>
      <c r="D13" s="186"/>
      <c r="E13" s="186"/>
      <c r="F13" s="186"/>
      <c r="G13" s="187" t="s">
        <v>69</v>
      </c>
      <c r="H13" s="188"/>
      <c r="I13" s="188"/>
      <c r="J13" s="184"/>
      <c r="K13" s="185"/>
      <c r="L13" s="180"/>
      <c r="M13" s="181"/>
      <c r="N13" s="181"/>
      <c r="O13" s="181"/>
      <c r="P13" s="181"/>
      <c r="Q13" s="181"/>
      <c r="R13" s="181"/>
      <c r="S13" s="181"/>
      <c r="T13" s="181"/>
      <c r="U13" s="181"/>
      <c r="V13" s="182"/>
      <c r="W13" s="79" t="s">
        <v>69</v>
      </c>
      <c r="Y13" s="80" t="s">
        <v>57</v>
      </c>
      <c r="Z13" s="81">
        <v>70</v>
      </c>
      <c r="AA13" s="82"/>
      <c r="AB13" s="83">
        <f>AA13*Z13</f>
        <v>0</v>
      </c>
    </row>
    <row r="14" spans="2:29" ht="14.75" customHeight="1" thickBot="1" x14ac:dyDescent="0.35">
      <c r="G14" s="84" t="s">
        <v>183</v>
      </c>
      <c r="H14" s="85"/>
      <c r="I14" s="85"/>
      <c r="J14" s="85"/>
      <c r="K14" s="85"/>
      <c r="L14" s="85"/>
      <c r="M14" s="85"/>
      <c r="N14" s="85"/>
      <c r="Y14" s="80" t="s">
        <v>56</v>
      </c>
      <c r="Z14" s="81">
        <v>35</v>
      </c>
      <c r="AA14" s="82"/>
      <c r="AB14" s="83">
        <f t="shared" ref="AB14:AB15" si="0">AA14*Z14</f>
        <v>0</v>
      </c>
    </row>
    <row r="15" spans="2:29" s="62" customFormat="1" ht="14.75" customHeight="1" thickBot="1" x14ac:dyDescent="0.4">
      <c r="B15" s="142" t="s">
        <v>131</v>
      </c>
      <c r="C15" s="66" t="s">
        <v>33</v>
      </c>
      <c r="D15" s="66" t="s">
        <v>34</v>
      </c>
      <c r="E15" s="66" t="s">
        <v>6</v>
      </c>
      <c r="F15" s="67" t="s">
        <v>117</v>
      </c>
      <c r="G15" s="66" t="s">
        <v>0</v>
      </c>
      <c r="H15" s="66" t="s">
        <v>1</v>
      </c>
      <c r="I15" s="66" t="s">
        <v>2</v>
      </c>
      <c r="J15" s="66" t="s">
        <v>3</v>
      </c>
      <c r="K15" s="66" t="s">
        <v>4</v>
      </c>
      <c r="L15" s="66" t="s">
        <v>5</v>
      </c>
      <c r="M15" s="66">
        <v>18</v>
      </c>
      <c r="N15" s="66">
        <v>16</v>
      </c>
      <c r="O15" s="66">
        <v>14</v>
      </c>
      <c r="P15" s="66">
        <v>12</v>
      </c>
      <c r="Q15" s="66">
        <v>10</v>
      </c>
      <c r="R15" s="66">
        <v>8</v>
      </c>
      <c r="S15" s="66">
        <v>6</v>
      </c>
      <c r="T15" s="66">
        <v>4</v>
      </c>
      <c r="U15" s="66">
        <v>2</v>
      </c>
      <c r="V15" s="66" t="s">
        <v>7</v>
      </c>
      <c r="W15" s="68" t="s">
        <v>54</v>
      </c>
      <c r="Y15" s="86" t="s">
        <v>55</v>
      </c>
      <c r="Z15" s="87">
        <v>100</v>
      </c>
      <c r="AA15" s="88">
        <f>IF(פריטים!D78&gt;2,1,0)</f>
        <v>0</v>
      </c>
      <c r="AB15" s="89">
        <f t="shared" si="0"/>
        <v>0</v>
      </c>
    </row>
    <row r="16" spans="2:29" s="62" customFormat="1" ht="14.75" customHeight="1" thickBot="1" x14ac:dyDescent="0.4">
      <c r="B16" s="143"/>
      <c r="C16" s="69" t="s">
        <v>75</v>
      </c>
      <c r="D16" s="70" t="s">
        <v>73</v>
      </c>
      <c r="E16" s="70" t="s">
        <v>73</v>
      </c>
      <c r="F16" s="71">
        <f>VLOOKUP(C16,פריטים_ומחירים1,2,FALSE)</f>
        <v>0</v>
      </c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3">
        <f>SUM(G16:U16)</f>
        <v>0</v>
      </c>
      <c r="W16" s="74">
        <f>V16*F16</f>
        <v>0</v>
      </c>
      <c r="Y16" s="122" t="s">
        <v>178</v>
      </c>
      <c r="Z16" s="123"/>
      <c r="AA16" s="123"/>
      <c r="AB16" s="90">
        <f>SUM(AB13:AB15)</f>
        <v>0</v>
      </c>
    </row>
    <row r="17" spans="2:29" s="62" customFormat="1" ht="14.75" customHeight="1" thickBot="1" x14ac:dyDescent="0.4">
      <c r="B17" s="144" t="s">
        <v>127</v>
      </c>
      <c r="C17" s="146" t="s">
        <v>233</v>
      </c>
      <c r="D17" s="147"/>
      <c r="E17" s="147"/>
      <c r="F17" s="148"/>
      <c r="G17" s="149" t="s">
        <v>53</v>
      </c>
      <c r="H17" s="150"/>
      <c r="I17" s="150"/>
      <c r="J17" s="165" t="s">
        <v>128</v>
      </c>
      <c r="K17" s="183"/>
      <c r="L17" s="170" t="s">
        <v>233</v>
      </c>
      <c r="M17" s="171"/>
      <c r="N17" s="171"/>
      <c r="O17" s="171"/>
      <c r="P17" s="171"/>
      <c r="Q17" s="171"/>
      <c r="R17" s="171"/>
      <c r="S17" s="171"/>
      <c r="T17" s="171"/>
      <c r="U17" s="171"/>
      <c r="V17" s="172"/>
      <c r="W17" s="75" t="s">
        <v>53</v>
      </c>
    </row>
    <row r="18" spans="2:29" s="62" customFormat="1" ht="14.75" customHeight="1" thickBot="1" x14ac:dyDescent="0.4">
      <c r="B18" s="145"/>
      <c r="C18" s="186"/>
      <c r="D18" s="186"/>
      <c r="E18" s="186"/>
      <c r="F18" s="186"/>
      <c r="G18" s="187" t="s">
        <v>69</v>
      </c>
      <c r="H18" s="188"/>
      <c r="I18" s="188"/>
      <c r="J18" s="184"/>
      <c r="K18" s="185"/>
      <c r="L18" s="180"/>
      <c r="M18" s="181"/>
      <c r="N18" s="181"/>
      <c r="O18" s="181"/>
      <c r="P18" s="181"/>
      <c r="Q18" s="181"/>
      <c r="R18" s="181"/>
      <c r="S18" s="181"/>
      <c r="T18" s="181"/>
      <c r="U18" s="181"/>
      <c r="V18" s="182"/>
      <c r="W18" s="79" t="s">
        <v>69</v>
      </c>
      <c r="Y18" s="124" t="s">
        <v>179</v>
      </c>
      <c r="Z18" s="125"/>
      <c r="AA18" s="128">
        <f>V11+V16+V21+V26+V31+V36+V41</f>
        <v>0</v>
      </c>
      <c r="AB18" s="129"/>
    </row>
    <row r="19" spans="2:29" s="62" customFormat="1" ht="14.75" customHeight="1" thickBot="1" x14ac:dyDescent="0.4">
      <c r="G19" s="91" t="s">
        <v>182</v>
      </c>
      <c r="H19" s="84"/>
      <c r="I19" s="84"/>
      <c r="J19" s="84"/>
      <c r="K19" s="84"/>
      <c r="L19" s="84"/>
      <c r="M19" s="84"/>
      <c r="N19" s="84"/>
      <c r="Y19" s="126"/>
      <c r="Z19" s="127"/>
      <c r="AA19" s="130"/>
      <c r="AB19" s="131"/>
    </row>
    <row r="20" spans="2:29" s="62" customFormat="1" ht="14.75" customHeight="1" thickBot="1" x14ac:dyDescent="0.4">
      <c r="B20" s="142" t="s">
        <v>148</v>
      </c>
      <c r="C20" s="66" t="s">
        <v>33</v>
      </c>
      <c r="D20" s="66" t="s">
        <v>34</v>
      </c>
      <c r="E20" s="66" t="s">
        <v>6</v>
      </c>
      <c r="F20" s="67" t="s">
        <v>117</v>
      </c>
      <c r="G20" s="66" t="s">
        <v>0</v>
      </c>
      <c r="H20" s="66" t="s">
        <v>1</v>
      </c>
      <c r="I20" s="66" t="s">
        <v>2</v>
      </c>
      <c r="J20" s="66" t="s">
        <v>3</v>
      </c>
      <c r="K20" s="66" t="s">
        <v>4</v>
      </c>
      <c r="L20" s="66" t="s">
        <v>5</v>
      </c>
      <c r="M20" s="66">
        <v>18</v>
      </c>
      <c r="N20" s="66">
        <v>16</v>
      </c>
      <c r="O20" s="66">
        <v>14</v>
      </c>
      <c r="P20" s="66">
        <v>12</v>
      </c>
      <c r="Q20" s="66">
        <v>10</v>
      </c>
      <c r="R20" s="66">
        <v>8</v>
      </c>
      <c r="S20" s="66">
        <v>6</v>
      </c>
      <c r="T20" s="66">
        <v>4</v>
      </c>
      <c r="U20" s="66">
        <v>2</v>
      </c>
      <c r="V20" s="66" t="s">
        <v>7</v>
      </c>
      <c r="W20" s="68" t="s">
        <v>54</v>
      </c>
      <c r="Y20" s="119">
        <f>VLOOKUP(AA18,פריטים!D53:E57,2,1)</f>
        <v>0</v>
      </c>
      <c r="Z20" s="120"/>
      <c r="AA20" s="120"/>
      <c r="AB20" s="121"/>
    </row>
    <row r="21" spans="2:29" s="62" customFormat="1" ht="14.75" customHeight="1" thickBot="1" x14ac:dyDescent="0.4">
      <c r="B21" s="143"/>
      <c r="C21" s="69" t="s">
        <v>75</v>
      </c>
      <c r="D21" s="70" t="s">
        <v>73</v>
      </c>
      <c r="E21" s="70" t="s">
        <v>73</v>
      </c>
      <c r="F21" s="71">
        <f>VLOOKUP(C21,פריטים_ומחירים1,2,FALSE)</f>
        <v>0</v>
      </c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3">
        <f>SUM(G21:U21)</f>
        <v>0</v>
      </c>
      <c r="W21" s="74">
        <f>V21*F21</f>
        <v>0</v>
      </c>
      <c r="Y21" s="61"/>
      <c r="Z21" s="61"/>
      <c r="AA21" s="61"/>
      <c r="AB21" s="61"/>
    </row>
    <row r="22" spans="2:29" s="62" customFormat="1" ht="14.75" customHeight="1" x14ac:dyDescent="0.35">
      <c r="B22" s="144" t="s">
        <v>127</v>
      </c>
      <c r="C22" s="146" t="s">
        <v>233</v>
      </c>
      <c r="D22" s="147"/>
      <c r="E22" s="147"/>
      <c r="F22" s="148"/>
      <c r="G22" s="149" t="s">
        <v>53</v>
      </c>
      <c r="H22" s="150"/>
      <c r="I22" s="150"/>
      <c r="J22" s="165" t="s">
        <v>128</v>
      </c>
      <c r="K22" s="183"/>
      <c r="L22" s="170" t="s">
        <v>233</v>
      </c>
      <c r="M22" s="171"/>
      <c r="N22" s="171"/>
      <c r="O22" s="171"/>
      <c r="P22" s="171"/>
      <c r="Q22" s="171"/>
      <c r="R22" s="171"/>
      <c r="S22" s="171"/>
      <c r="T22" s="171"/>
      <c r="U22" s="171"/>
      <c r="V22" s="172"/>
      <c r="W22" s="75" t="s">
        <v>53</v>
      </c>
      <c r="Y22" s="113" t="s">
        <v>58</v>
      </c>
      <c r="Z22" s="115">
        <f>W11+W16+W21+W26+W31+W36+W41+AB16+AA9</f>
        <v>0</v>
      </c>
      <c r="AA22" s="115"/>
      <c r="AB22" s="116"/>
    </row>
    <row r="23" spans="2:29" s="62" customFormat="1" ht="14.75" customHeight="1" thickBot="1" x14ac:dyDescent="0.4">
      <c r="B23" s="145"/>
      <c r="C23" s="186"/>
      <c r="D23" s="186"/>
      <c r="E23" s="186"/>
      <c r="F23" s="186"/>
      <c r="G23" s="187" t="s">
        <v>69</v>
      </c>
      <c r="H23" s="188"/>
      <c r="I23" s="188"/>
      <c r="J23" s="184"/>
      <c r="K23" s="185"/>
      <c r="L23" s="180"/>
      <c r="M23" s="181"/>
      <c r="N23" s="181"/>
      <c r="O23" s="181"/>
      <c r="P23" s="181"/>
      <c r="Q23" s="181"/>
      <c r="R23" s="181"/>
      <c r="S23" s="181"/>
      <c r="T23" s="181"/>
      <c r="U23" s="181"/>
      <c r="V23" s="182"/>
      <c r="W23" s="79" t="s">
        <v>69</v>
      </c>
      <c r="Y23" s="114"/>
      <c r="Z23" s="117"/>
      <c r="AA23" s="117"/>
      <c r="AB23" s="118"/>
    </row>
    <row r="24" spans="2:29" s="62" customFormat="1" ht="14.75" customHeight="1" thickBot="1" x14ac:dyDescent="0.4">
      <c r="G24" s="84"/>
      <c r="H24" s="92"/>
      <c r="I24" s="92"/>
      <c r="J24" s="92"/>
      <c r="K24" s="92"/>
      <c r="L24" s="92"/>
      <c r="M24" s="92"/>
      <c r="N24" s="92"/>
      <c r="Y24" s="61"/>
      <c r="Z24" s="61"/>
      <c r="AA24" s="61"/>
      <c r="AB24" s="61"/>
    </row>
    <row r="25" spans="2:29" s="62" customFormat="1" ht="14.75" customHeight="1" x14ac:dyDescent="0.35">
      <c r="B25" s="142" t="s">
        <v>152</v>
      </c>
      <c r="C25" s="66" t="s">
        <v>33</v>
      </c>
      <c r="D25" s="66" t="s">
        <v>34</v>
      </c>
      <c r="E25" s="66" t="s">
        <v>6</v>
      </c>
      <c r="F25" s="67" t="s">
        <v>117</v>
      </c>
      <c r="G25" s="66" t="s">
        <v>0</v>
      </c>
      <c r="H25" s="66" t="s">
        <v>1</v>
      </c>
      <c r="I25" s="66" t="s">
        <v>2</v>
      </c>
      <c r="J25" s="66" t="s">
        <v>3</v>
      </c>
      <c r="K25" s="66" t="s">
        <v>4</v>
      </c>
      <c r="L25" s="66" t="s">
        <v>5</v>
      </c>
      <c r="M25" s="66">
        <v>18</v>
      </c>
      <c r="N25" s="66">
        <v>16</v>
      </c>
      <c r="O25" s="66">
        <v>14</v>
      </c>
      <c r="P25" s="66">
        <v>12</v>
      </c>
      <c r="Q25" s="66">
        <v>10</v>
      </c>
      <c r="R25" s="66">
        <v>8</v>
      </c>
      <c r="S25" s="66">
        <v>6</v>
      </c>
      <c r="T25" s="66">
        <v>4</v>
      </c>
      <c r="U25" s="66">
        <v>2</v>
      </c>
      <c r="V25" s="66" t="s">
        <v>7</v>
      </c>
      <c r="W25" s="68" t="s">
        <v>54</v>
      </c>
      <c r="Y25" s="110" t="s">
        <v>70</v>
      </c>
      <c r="Z25" s="111"/>
      <c r="AA25" s="111"/>
      <c r="AB25" s="112"/>
    </row>
    <row r="26" spans="2:29" s="62" customFormat="1" ht="14.75" customHeight="1" thickBot="1" x14ac:dyDescent="0.4">
      <c r="B26" s="143"/>
      <c r="C26" s="69" t="s">
        <v>75</v>
      </c>
      <c r="D26" s="70" t="s">
        <v>73</v>
      </c>
      <c r="E26" s="70" t="s">
        <v>73</v>
      </c>
      <c r="F26" s="93">
        <f>VLOOKUP(C26,פריטים_ומחירים1,2,FALSE)</f>
        <v>0</v>
      </c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3">
        <f>SUM(G26:U26)</f>
        <v>0</v>
      </c>
      <c r="W26" s="74">
        <f>V26*F26</f>
        <v>0</v>
      </c>
      <c r="Y26" s="107">
        <f ca="1">TODAY()</f>
        <v>45432</v>
      </c>
      <c r="Z26" s="108"/>
      <c r="AA26" s="108"/>
      <c r="AB26" s="109"/>
    </row>
    <row r="27" spans="2:29" s="62" customFormat="1" ht="14.75" customHeight="1" thickBot="1" x14ac:dyDescent="0.4">
      <c r="B27" s="144" t="s">
        <v>127</v>
      </c>
      <c r="C27" s="146" t="s">
        <v>233</v>
      </c>
      <c r="D27" s="147"/>
      <c r="E27" s="147"/>
      <c r="F27" s="148"/>
      <c r="G27" s="149" t="s">
        <v>53</v>
      </c>
      <c r="H27" s="150"/>
      <c r="I27" s="150"/>
      <c r="J27" s="165" t="s">
        <v>128</v>
      </c>
      <c r="K27" s="183"/>
      <c r="L27" s="170" t="s">
        <v>233</v>
      </c>
      <c r="M27" s="171"/>
      <c r="N27" s="171"/>
      <c r="O27" s="171"/>
      <c r="P27" s="171"/>
      <c r="Q27" s="171"/>
      <c r="R27" s="171"/>
      <c r="S27" s="171"/>
      <c r="T27" s="171"/>
      <c r="U27" s="171"/>
      <c r="V27" s="172"/>
      <c r="W27" s="75" t="s">
        <v>53</v>
      </c>
      <c r="Y27" s="61"/>
      <c r="Z27" s="61"/>
      <c r="AA27" s="61"/>
      <c r="AB27" s="61"/>
    </row>
    <row r="28" spans="2:29" s="62" customFormat="1" ht="14.75" customHeight="1" thickBot="1" x14ac:dyDescent="0.4">
      <c r="B28" s="145"/>
      <c r="C28" s="189"/>
      <c r="D28" s="189"/>
      <c r="E28" s="189"/>
      <c r="F28" s="189"/>
      <c r="G28" s="187" t="s">
        <v>69</v>
      </c>
      <c r="H28" s="188"/>
      <c r="I28" s="188"/>
      <c r="J28" s="184"/>
      <c r="K28" s="185"/>
      <c r="L28" s="180"/>
      <c r="M28" s="181"/>
      <c r="N28" s="181"/>
      <c r="O28" s="181"/>
      <c r="P28" s="181"/>
      <c r="Q28" s="181"/>
      <c r="R28" s="181"/>
      <c r="S28" s="181"/>
      <c r="T28" s="181"/>
      <c r="U28" s="181"/>
      <c r="V28" s="182"/>
      <c r="W28" s="79" t="s">
        <v>69</v>
      </c>
      <c r="Y28" s="99" t="s">
        <v>199</v>
      </c>
      <c r="Z28" s="100"/>
      <c r="AA28" s="100"/>
      <c r="AB28" s="101"/>
    </row>
    <row r="29" spans="2:29" ht="14.75" customHeight="1" thickBot="1" x14ac:dyDescent="0.4">
      <c r="B29" s="62"/>
      <c r="C29" s="62"/>
      <c r="D29" s="62"/>
      <c r="E29" s="62"/>
      <c r="F29" s="62"/>
      <c r="G29" s="84"/>
      <c r="H29" s="92"/>
      <c r="I29" s="92"/>
      <c r="J29" s="92"/>
      <c r="K29" s="92"/>
      <c r="L29" s="92"/>
      <c r="M29" s="92"/>
      <c r="N29" s="92"/>
      <c r="O29" s="62"/>
      <c r="P29" s="62"/>
      <c r="Q29" s="62"/>
      <c r="R29" s="62"/>
      <c r="S29" s="62"/>
      <c r="T29" s="62"/>
      <c r="U29" s="62"/>
      <c r="V29" s="62"/>
      <c r="W29" s="62"/>
      <c r="Y29" s="102" t="s">
        <v>200</v>
      </c>
      <c r="Z29" s="103"/>
      <c r="AA29" s="103"/>
      <c r="AB29" s="104"/>
      <c r="AC29" s="62"/>
    </row>
    <row r="30" spans="2:29" ht="14.75" customHeight="1" x14ac:dyDescent="0.35">
      <c r="B30" s="142" t="s">
        <v>158</v>
      </c>
      <c r="C30" s="66" t="s">
        <v>33</v>
      </c>
      <c r="D30" s="66" t="s">
        <v>34</v>
      </c>
      <c r="E30" s="66" t="s">
        <v>6</v>
      </c>
      <c r="F30" s="67" t="s">
        <v>117</v>
      </c>
      <c r="G30" s="66" t="s">
        <v>0</v>
      </c>
      <c r="H30" s="66" t="s">
        <v>1</v>
      </c>
      <c r="I30" s="66" t="s">
        <v>2</v>
      </c>
      <c r="J30" s="66" t="s">
        <v>3</v>
      </c>
      <c r="K30" s="66" t="s">
        <v>4</v>
      </c>
      <c r="L30" s="66" t="s">
        <v>5</v>
      </c>
      <c r="M30" s="66">
        <v>18</v>
      </c>
      <c r="N30" s="66">
        <v>16</v>
      </c>
      <c r="O30" s="66">
        <v>14</v>
      </c>
      <c r="P30" s="66">
        <v>12</v>
      </c>
      <c r="Q30" s="66">
        <v>10</v>
      </c>
      <c r="R30" s="66">
        <v>8</v>
      </c>
      <c r="S30" s="66">
        <v>6</v>
      </c>
      <c r="T30" s="66">
        <v>4</v>
      </c>
      <c r="U30" s="66">
        <v>2</v>
      </c>
      <c r="V30" s="66" t="s">
        <v>7</v>
      </c>
      <c r="W30" s="68" t="s">
        <v>54</v>
      </c>
      <c r="AC30" s="62"/>
    </row>
    <row r="31" spans="2:29" ht="14.75" customHeight="1" thickBot="1" x14ac:dyDescent="0.4">
      <c r="B31" s="143"/>
      <c r="C31" s="69" t="s">
        <v>75</v>
      </c>
      <c r="D31" s="70" t="s">
        <v>73</v>
      </c>
      <c r="E31" s="70" t="s">
        <v>73</v>
      </c>
      <c r="F31" s="71">
        <f>VLOOKUP(C31,פריטים_ומחירים1,2,FALSE)</f>
        <v>0</v>
      </c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3">
        <f>SUM(G31:U31)</f>
        <v>0</v>
      </c>
      <c r="W31" s="74">
        <f>V31*F31</f>
        <v>0</v>
      </c>
      <c r="AC31" s="62"/>
    </row>
    <row r="32" spans="2:29" ht="14.75" customHeight="1" x14ac:dyDescent="0.35">
      <c r="B32" s="144" t="s">
        <v>127</v>
      </c>
      <c r="C32" s="146" t="s">
        <v>233</v>
      </c>
      <c r="D32" s="147"/>
      <c r="E32" s="147"/>
      <c r="F32" s="148"/>
      <c r="G32" s="149" t="s">
        <v>53</v>
      </c>
      <c r="H32" s="150"/>
      <c r="I32" s="150"/>
      <c r="J32" s="165" t="s">
        <v>128</v>
      </c>
      <c r="K32" s="183"/>
      <c r="L32" s="170" t="s">
        <v>233</v>
      </c>
      <c r="M32" s="171"/>
      <c r="N32" s="171"/>
      <c r="O32" s="171"/>
      <c r="P32" s="171"/>
      <c r="Q32" s="171"/>
      <c r="R32" s="171"/>
      <c r="S32" s="171"/>
      <c r="T32" s="171"/>
      <c r="U32" s="171"/>
      <c r="V32" s="172"/>
      <c r="W32" s="75" t="s">
        <v>53</v>
      </c>
      <c r="AC32" s="62"/>
    </row>
    <row r="33" spans="2:29" ht="14.75" customHeight="1" thickBot="1" x14ac:dyDescent="0.4">
      <c r="B33" s="145"/>
      <c r="C33" s="186"/>
      <c r="D33" s="186"/>
      <c r="E33" s="186"/>
      <c r="F33" s="186"/>
      <c r="G33" s="187" t="s">
        <v>69</v>
      </c>
      <c r="H33" s="188"/>
      <c r="I33" s="188"/>
      <c r="J33" s="184"/>
      <c r="K33" s="185"/>
      <c r="L33" s="180"/>
      <c r="M33" s="181"/>
      <c r="N33" s="181"/>
      <c r="O33" s="181"/>
      <c r="P33" s="181"/>
      <c r="Q33" s="181"/>
      <c r="R33" s="181"/>
      <c r="S33" s="181"/>
      <c r="T33" s="181"/>
      <c r="U33" s="181"/>
      <c r="V33" s="182"/>
      <c r="W33" s="79" t="s">
        <v>69</v>
      </c>
      <c r="AC33" s="62"/>
    </row>
    <row r="34" spans="2:29" ht="14.75" customHeight="1" thickBot="1" x14ac:dyDescent="0.4">
      <c r="B34" s="62"/>
      <c r="C34" s="62"/>
      <c r="D34" s="62"/>
      <c r="E34" s="62"/>
      <c r="F34" s="62"/>
      <c r="G34" s="84"/>
      <c r="H34" s="92"/>
      <c r="I34" s="92"/>
      <c r="J34" s="92"/>
      <c r="K34" s="92"/>
      <c r="L34" s="92"/>
      <c r="M34" s="92"/>
      <c r="N34" s="92"/>
      <c r="O34" s="94"/>
      <c r="P34" s="62"/>
      <c r="Q34" s="62"/>
      <c r="R34" s="62"/>
      <c r="S34" s="62"/>
      <c r="T34" s="62"/>
      <c r="U34" s="62"/>
      <c r="V34" s="62"/>
      <c r="W34" s="62"/>
      <c r="X34" s="62"/>
      <c r="AC34" s="62"/>
    </row>
    <row r="35" spans="2:29" ht="14.75" customHeight="1" x14ac:dyDescent="0.35">
      <c r="B35" s="142" t="s">
        <v>164</v>
      </c>
      <c r="C35" s="66" t="s">
        <v>33</v>
      </c>
      <c r="D35" s="66" t="s">
        <v>34</v>
      </c>
      <c r="E35" s="66" t="s">
        <v>6</v>
      </c>
      <c r="F35" s="67" t="s">
        <v>117</v>
      </c>
      <c r="G35" s="66" t="s">
        <v>0</v>
      </c>
      <c r="H35" s="66" t="s">
        <v>1</v>
      </c>
      <c r="I35" s="66" t="s">
        <v>2</v>
      </c>
      <c r="J35" s="66" t="s">
        <v>3</v>
      </c>
      <c r="K35" s="66" t="s">
        <v>4</v>
      </c>
      <c r="L35" s="66" t="s">
        <v>5</v>
      </c>
      <c r="M35" s="66">
        <v>18</v>
      </c>
      <c r="N35" s="66">
        <v>16</v>
      </c>
      <c r="O35" s="66">
        <v>14</v>
      </c>
      <c r="P35" s="66">
        <v>12</v>
      </c>
      <c r="Q35" s="66">
        <v>10</v>
      </c>
      <c r="R35" s="66">
        <v>8</v>
      </c>
      <c r="S35" s="66">
        <v>6</v>
      </c>
      <c r="T35" s="66">
        <v>4</v>
      </c>
      <c r="U35" s="66">
        <v>2</v>
      </c>
      <c r="V35" s="66" t="s">
        <v>7</v>
      </c>
      <c r="W35" s="68" t="s">
        <v>54</v>
      </c>
      <c r="X35" s="62"/>
      <c r="Y35" s="62"/>
      <c r="Z35" s="62"/>
      <c r="AA35" s="62"/>
      <c r="AB35" s="62"/>
      <c r="AC35" s="62"/>
    </row>
    <row r="36" spans="2:29" ht="14.75" customHeight="1" thickBot="1" x14ac:dyDescent="0.4">
      <c r="B36" s="143"/>
      <c r="C36" s="69" t="s">
        <v>75</v>
      </c>
      <c r="D36" s="70" t="s">
        <v>73</v>
      </c>
      <c r="E36" s="70" t="s">
        <v>73</v>
      </c>
      <c r="F36" s="71">
        <f>VLOOKUP(C36,פריטים_ומחירים1,2,FALSE)</f>
        <v>0</v>
      </c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3">
        <f>SUM(G36:U36)</f>
        <v>0</v>
      </c>
      <c r="W36" s="74">
        <f>V36*F36</f>
        <v>0</v>
      </c>
      <c r="X36" s="62"/>
      <c r="Y36" s="62"/>
      <c r="Z36" s="62"/>
      <c r="AA36" s="62"/>
      <c r="AB36" s="62"/>
      <c r="AC36" s="62"/>
    </row>
    <row r="37" spans="2:29" ht="14.75" customHeight="1" x14ac:dyDescent="0.35">
      <c r="B37" s="144" t="s">
        <v>127</v>
      </c>
      <c r="C37" s="146" t="s">
        <v>233</v>
      </c>
      <c r="D37" s="147"/>
      <c r="E37" s="147"/>
      <c r="F37" s="148"/>
      <c r="G37" s="149" t="s">
        <v>53</v>
      </c>
      <c r="H37" s="150"/>
      <c r="I37" s="150"/>
      <c r="J37" s="165" t="s">
        <v>128</v>
      </c>
      <c r="K37" s="183"/>
      <c r="L37" s="170" t="s">
        <v>233</v>
      </c>
      <c r="M37" s="171"/>
      <c r="N37" s="171"/>
      <c r="O37" s="171"/>
      <c r="P37" s="171"/>
      <c r="Q37" s="171"/>
      <c r="R37" s="171"/>
      <c r="S37" s="171"/>
      <c r="T37" s="171"/>
      <c r="U37" s="171"/>
      <c r="V37" s="172"/>
      <c r="W37" s="75" t="s">
        <v>53</v>
      </c>
      <c r="X37" s="62"/>
      <c r="Y37" s="62"/>
      <c r="Z37" s="62"/>
      <c r="AA37" s="62"/>
      <c r="AB37" s="62"/>
      <c r="AC37" s="62"/>
    </row>
    <row r="38" spans="2:29" ht="14.75" customHeight="1" thickBot="1" x14ac:dyDescent="0.4">
      <c r="B38" s="145"/>
      <c r="C38" s="186"/>
      <c r="D38" s="186"/>
      <c r="E38" s="186"/>
      <c r="F38" s="186"/>
      <c r="G38" s="187" t="s">
        <v>69</v>
      </c>
      <c r="H38" s="188"/>
      <c r="I38" s="188"/>
      <c r="J38" s="184"/>
      <c r="K38" s="185"/>
      <c r="L38" s="180"/>
      <c r="M38" s="181"/>
      <c r="N38" s="181"/>
      <c r="O38" s="181"/>
      <c r="P38" s="181"/>
      <c r="Q38" s="181"/>
      <c r="R38" s="181"/>
      <c r="S38" s="181"/>
      <c r="T38" s="181"/>
      <c r="U38" s="181"/>
      <c r="V38" s="182"/>
      <c r="W38" s="79" t="s">
        <v>69</v>
      </c>
      <c r="X38" s="95"/>
      <c r="Y38" s="62"/>
      <c r="Z38" s="62"/>
      <c r="AA38" s="62"/>
      <c r="AB38" s="62"/>
      <c r="AC38" s="62"/>
    </row>
    <row r="39" spans="2:29" ht="14.75" customHeight="1" thickBot="1" x14ac:dyDescent="0.4">
      <c r="B39" s="62"/>
      <c r="C39" s="62"/>
      <c r="D39" s="62"/>
      <c r="E39" s="62"/>
      <c r="F39" s="62"/>
      <c r="G39" s="84"/>
      <c r="H39" s="92"/>
      <c r="I39" s="92"/>
      <c r="J39" s="92"/>
      <c r="K39" s="92"/>
      <c r="L39" s="92"/>
      <c r="M39" s="92"/>
      <c r="N39" s="92"/>
      <c r="O39" s="62"/>
      <c r="P39" s="62"/>
      <c r="Q39" s="62"/>
      <c r="R39" s="62"/>
      <c r="S39" s="62"/>
      <c r="T39" s="62"/>
      <c r="U39" s="62"/>
      <c r="V39" s="62"/>
      <c r="W39" s="62"/>
      <c r="X39" s="95"/>
      <c r="Y39" s="62"/>
      <c r="Z39" s="62"/>
      <c r="AA39" s="62"/>
      <c r="AB39" s="62"/>
      <c r="AC39" s="62"/>
    </row>
    <row r="40" spans="2:29" x14ac:dyDescent="0.35">
      <c r="B40" s="142" t="s">
        <v>170</v>
      </c>
      <c r="C40" s="66" t="s">
        <v>33</v>
      </c>
      <c r="D40" s="66" t="s">
        <v>34</v>
      </c>
      <c r="E40" s="66" t="s">
        <v>6</v>
      </c>
      <c r="F40" s="67" t="s">
        <v>117</v>
      </c>
      <c r="G40" s="66" t="s">
        <v>0</v>
      </c>
      <c r="H40" s="66" t="s">
        <v>1</v>
      </c>
      <c r="I40" s="66" t="s">
        <v>2</v>
      </c>
      <c r="J40" s="66" t="s">
        <v>3</v>
      </c>
      <c r="K40" s="66" t="s">
        <v>4</v>
      </c>
      <c r="L40" s="66" t="s">
        <v>5</v>
      </c>
      <c r="M40" s="66">
        <v>18</v>
      </c>
      <c r="N40" s="66">
        <v>16</v>
      </c>
      <c r="O40" s="66">
        <v>14</v>
      </c>
      <c r="P40" s="66">
        <v>12</v>
      </c>
      <c r="Q40" s="66">
        <v>10</v>
      </c>
      <c r="R40" s="66">
        <v>8</v>
      </c>
      <c r="S40" s="66">
        <v>6</v>
      </c>
      <c r="T40" s="66">
        <v>4</v>
      </c>
      <c r="U40" s="66">
        <v>2</v>
      </c>
      <c r="V40" s="66" t="s">
        <v>7</v>
      </c>
      <c r="W40" s="68" t="s">
        <v>54</v>
      </c>
      <c r="X40" s="95"/>
      <c r="Y40" s="62"/>
      <c r="Z40" s="62"/>
      <c r="AA40" s="62"/>
      <c r="AB40" s="62"/>
      <c r="AC40" s="62"/>
    </row>
    <row r="41" spans="2:29" ht="15" thickBot="1" x14ac:dyDescent="0.4">
      <c r="B41" s="143"/>
      <c r="C41" s="69" t="s">
        <v>75</v>
      </c>
      <c r="D41" s="70" t="s">
        <v>73</v>
      </c>
      <c r="E41" s="70" t="s">
        <v>73</v>
      </c>
      <c r="F41" s="71">
        <f>VLOOKUP(C41,פריטים_ומחירים1,2,FALSE)</f>
        <v>0</v>
      </c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3">
        <f>SUM(G41:U41)</f>
        <v>0</v>
      </c>
      <c r="W41" s="74">
        <f>V41*F41</f>
        <v>0</v>
      </c>
      <c r="Y41" s="62"/>
      <c r="Z41" s="62"/>
      <c r="AA41" s="62"/>
      <c r="AB41" s="62"/>
      <c r="AC41" s="62"/>
    </row>
    <row r="42" spans="2:29" x14ac:dyDescent="0.35">
      <c r="B42" s="144" t="s">
        <v>127</v>
      </c>
      <c r="C42" s="146" t="s">
        <v>233</v>
      </c>
      <c r="D42" s="147"/>
      <c r="E42" s="147"/>
      <c r="F42" s="148"/>
      <c r="G42" s="149" t="s">
        <v>53</v>
      </c>
      <c r="H42" s="150"/>
      <c r="I42" s="150"/>
      <c r="J42" s="165" t="s">
        <v>128</v>
      </c>
      <c r="K42" s="183"/>
      <c r="L42" s="170" t="s">
        <v>233</v>
      </c>
      <c r="M42" s="171"/>
      <c r="N42" s="171"/>
      <c r="O42" s="171"/>
      <c r="P42" s="171"/>
      <c r="Q42" s="171"/>
      <c r="R42" s="171"/>
      <c r="S42" s="171"/>
      <c r="T42" s="171"/>
      <c r="U42" s="171"/>
      <c r="V42" s="172"/>
      <c r="W42" s="75" t="s">
        <v>53</v>
      </c>
      <c r="Y42" s="62"/>
      <c r="Z42" s="62"/>
      <c r="AA42" s="62"/>
      <c r="AB42" s="62"/>
      <c r="AC42" s="62"/>
    </row>
    <row r="43" spans="2:29" ht="15" thickBot="1" x14ac:dyDescent="0.4">
      <c r="B43" s="145"/>
      <c r="C43" s="186"/>
      <c r="D43" s="186"/>
      <c r="E43" s="186"/>
      <c r="F43" s="186"/>
      <c r="G43" s="187" t="s">
        <v>69</v>
      </c>
      <c r="H43" s="188"/>
      <c r="I43" s="188"/>
      <c r="J43" s="184"/>
      <c r="K43" s="185"/>
      <c r="L43" s="180"/>
      <c r="M43" s="181"/>
      <c r="N43" s="181"/>
      <c r="O43" s="181"/>
      <c r="P43" s="181"/>
      <c r="Q43" s="181"/>
      <c r="R43" s="181"/>
      <c r="S43" s="181"/>
      <c r="T43" s="181"/>
      <c r="U43" s="181"/>
      <c r="V43" s="182"/>
      <c r="W43" s="79" t="s">
        <v>69</v>
      </c>
      <c r="Y43" s="62"/>
      <c r="Z43" s="62"/>
      <c r="AA43" s="62"/>
      <c r="AB43" s="62"/>
      <c r="AC43" s="62"/>
    </row>
    <row r="44" spans="2:29" x14ac:dyDescent="0.35"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Y44" s="62"/>
      <c r="Z44" s="62"/>
      <c r="AA44" s="62"/>
      <c r="AB44" s="62"/>
      <c r="AC44" s="62"/>
    </row>
    <row r="45" spans="2:29" x14ac:dyDescent="0.35">
      <c r="Y45" s="62"/>
      <c r="Z45" s="62"/>
      <c r="AA45" s="62"/>
      <c r="AB45" s="62"/>
      <c r="AC45" s="62"/>
    </row>
    <row r="46" spans="2:29" s="62" customFormat="1" x14ac:dyDescent="0.35"/>
  </sheetData>
  <sheetProtection algorithmName="SHA-512" hashValue="EVYeAQQ7E4W3ymtfEZWeTm75GGG98xcSiFhNwGZ9i2PzSOce8scB69VFiEx/beQZq0WgHnCe6gjkhK48kSQc7A==" saltValue="dZ4aJYNiMeVdRB0MoylVUA==" spinCount="100000" sheet="1" objects="1" scenarios="1" selectLockedCells="1"/>
  <mergeCells count="94">
    <mergeCell ref="L42:V42"/>
    <mergeCell ref="C43:F43"/>
    <mergeCell ref="G43:I43"/>
    <mergeCell ref="L43:V43"/>
    <mergeCell ref="B40:B41"/>
    <mergeCell ref="B42:B43"/>
    <mergeCell ref="C42:F42"/>
    <mergeCell ref="G42:I42"/>
    <mergeCell ref="J42:K43"/>
    <mergeCell ref="B37:B38"/>
    <mergeCell ref="C37:F37"/>
    <mergeCell ref="G37:I37"/>
    <mergeCell ref="J37:K38"/>
    <mergeCell ref="L37:V37"/>
    <mergeCell ref="C38:F38"/>
    <mergeCell ref="G38:I38"/>
    <mergeCell ref="L38:V38"/>
    <mergeCell ref="L32:V32"/>
    <mergeCell ref="C33:F33"/>
    <mergeCell ref="G33:I33"/>
    <mergeCell ref="L33:V33"/>
    <mergeCell ref="B35:B36"/>
    <mergeCell ref="B30:B31"/>
    <mergeCell ref="B32:B33"/>
    <mergeCell ref="C32:F32"/>
    <mergeCell ref="G32:I32"/>
    <mergeCell ref="J32:K33"/>
    <mergeCell ref="B27:B28"/>
    <mergeCell ref="C27:F27"/>
    <mergeCell ref="G27:I27"/>
    <mergeCell ref="J27:K28"/>
    <mergeCell ref="L27:V27"/>
    <mergeCell ref="C28:F28"/>
    <mergeCell ref="G28:I28"/>
    <mergeCell ref="L28:V28"/>
    <mergeCell ref="L22:V22"/>
    <mergeCell ref="C23:F23"/>
    <mergeCell ref="G23:I23"/>
    <mergeCell ref="L23:V23"/>
    <mergeCell ref="B25:B26"/>
    <mergeCell ref="B20:B21"/>
    <mergeCell ref="B22:B23"/>
    <mergeCell ref="C22:F22"/>
    <mergeCell ref="G22:I22"/>
    <mergeCell ref="J22:K23"/>
    <mergeCell ref="B15:B16"/>
    <mergeCell ref="B17:B18"/>
    <mergeCell ref="C17:F17"/>
    <mergeCell ref="G17:I17"/>
    <mergeCell ref="J17:K18"/>
    <mergeCell ref="C18:F18"/>
    <mergeCell ref="G18:I18"/>
    <mergeCell ref="L18:V18"/>
    <mergeCell ref="J12:K13"/>
    <mergeCell ref="L12:V12"/>
    <mergeCell ref="C13:F13"/>
    <mergeCell ref="G13:I13"/>
    <mergeCell ref="L13:V13"/>
    <mergeCell ref="T6:W6"/>
    <mergeCell ref="O6:P6"/>
    <mergeCell ref="Q6:S6"/>
    <mergeCell ref="J6:N6"/>
    <mergeCell ref="L17:V17"/>
    <mergeCell ref="T7:W7"/>
    <mergeCell ref="O7:P7"/>
    <mergeCell ref="Q7:S7"/>
    <mergeCell ref="J7:N7"/>
    <mergeCell ref="B6:C6"/>
    <mergeCell ref="B7:C7"/>
    <mergeCell ref="D6:E6"/>
    <mergeCell ref="D7:E7"/>
    <mergeCell ref="F7:I7"/>
    <mergeCell ref="F6:I6"/>
    <mergeCell ref="B10:B11"/>
    <mergeCell ref="B12:B13"/>
    <mergeCell ref="C12:F12"/>
    <mergeCell ref="G12:I12"/>
    <mergeCell ref="C8:G8"/>
    <mergeCell ref="I8:W8"/>
    <mergeCell ref="Y28:AB28"/>
    <mergeCell ref="Y29:AB29"/>
    <mergeCell ref="Y1:AB1"/>
    <mergeCell ref="Y10:AB11"/>
    <mergeCell ref="Y26:AB26"/>
    <mergeCell ref="Y25:AB25"/>
    <mergeCell ref="Y22:Y23"/>
    <mergeCell ref="Z22:AB23"/>
    <mergeCell ref="Y20:AB20"/>
    <mergeCell ref="Y16:AA16"/>
    <mergeCell ref="Y18:Z19"/>
    <mergeCell ref="AA18:AB19"/>
    <mergeCell ref="Y2:AB7"/>
    <mergeCell ref="Y8:AB8"/>
    <mergeCell ref="AA9:AB9"/>
  </mergeCells>
  <phoneticPr fontId="11" type="noConversion"/>
  <conditionalFormatting sqref="B10">
    <cfRule type="expression" dxfId="71" priority="132">
      <formula>$V$11&gt;0</formula>
    </cfRule>
  </conditionalFormatting>
  <conditionalFormatting sqref="B15">
    <cfRule type="expression" dxfId="70" priority="116">
      <formula>$V$16&gt;0</formula>
    </cfRule>
  </conditionalFormatting>
  <conditionalFormatting sqref="B20">
    <cfRule type="expression" dxfId="69" priority="92">
      <formula>V21&gt;0</formula>
    </cfRule>
  </conditionalFormatting>
  <conditionalFormatting sqref="B25">
    <cfRule type="expression" dxfId="68" priority="73">
      <formula>V26&gt;0</formula>
    </cfRule>
  </conditionalFormatting>
  <conditionalFormatting sqref="B30">
    <cfRule type="expression" dxfId="67" priority="60">
      <formula>V31&gt;0</formula>
    </cfRule>
  </conditionalFormatting>
  <conditionalFormatting sqref="B35">
    <cfRule type="expression" dxfId="66" priority="42">
      <formula>V36&gt;0</formula>
    </cfRule>
  </conditionalFormatting>
  <conditionalFormatting sqref="B40">
    <cfRule type="expression" dxfId="65" priority="33">
      <formula>V41&gt;0</formula>
    </cfRule>
  </conditionalFormatting>
  <conditionalFormatting sqref="B15:W18">
    <cfRule type="expression" dxfId="64" priority="95">
      <formula>$V$11=0</formula>
    </cfRule>
  </conditionalFormatting>
  <conditionalFormatting sqref="B20:W23">
    <cfRule type="expression" dxfId="63" priority="85">
      <formula>$V$16=0</formula>
    </cfRule>
  </conditionalFormatting>
  <conditionalFormatting sqref="B25:W28">
    <cfRule type="expression" dxfId="62" priority="67">
      <formula>$V$21=0</formula>
    </cfRule>
  </conditionalFormatting>
  <conditionalFormatting sqref="B30:W33">
    <cfRule type="expression" dxfId="61" priority="58">
      <formula>$V$26=0</formula>
    </cfRule>
  </conditionalFormatting>
  <conditionalFormatting sqref="B35:W38">
    <cfRule type="expression" dxfId="60" priority="40">
      <formula>$V$31=0</formula>
    </cfRule>
  </conditionalFormatting>
  <conditionalFormatting sqref="B40:W43">
    <cfRule type="expression" dxfId="59" priority="31">
      <formula>$V$36=0</formula>
    </cfRule>
  </conditionalFormatting>
  <conditionalFormatting sqref="G13:I13 W13">
    <cfRule type="containsText" dxfId="46" priority="130" operator="containsText" text="בחר ↓">
      <formula>NOT(ISERROR(SEARCH("בחר ↓",G13)))</formula>
    </cfRule>
  </conditionalFormatting>
  <conditionalFormatting sqref="G18:I18 W18">
    <cfRule type="containsText" dxfId="45" priority="114" operator="containsText" text="בחר ↓">
      <formula>NOT(ISERROR(SEARCH("בחר ↓",G18)))</formula>
    </cfRule>
  </conditionalFormatting>
  <conditionalFormatting sqref="G23:I23 W23">
    <cfRule type="containsText" dxfId="44" priority="91" operator="containsText" text="בחר ↓">
      <formula>NOT(ISERROR(SEARCH("בחר ↓",G23)))</formula>
    </cfRule>
  </conditionalFormatting>
  <conditionalFormatting sqref="G28:I28 W28">
    <cfRule type="containsText" dxfId="43" priority="72" operator="containsText" text="בחר ↓">
      <formula>NOT(ISERROR(SEARCH("בחר ↓",G28)))</formula>
    </cfRule>
  </conditionalFormatting>
  <conditionalFormatting sqref="G33:I33 W33">
    <cfRule type="containsText" dxfId="42" priority="59" operator="containsText" text="בחר ↓">
      <formula>NOT(ISERROR(SEARCH("בחר ↓",G33)))</formula>
    </cfRule>
  </conditionalFormatting>
  <conditionalFormatting sqref="G38:I38 W38">
    <cfRule type="containsText" dxfId="41" priority="41" operator="containsText" text="בחר ↓">
      <formula>NOT(ISERROR(SEARCH("בחר ↓",G38)))</formula>
    </cfRule>
  </conditionalFormatting>
  <conditionalFormatting sqref="G43:I43 W43">
    <cfRule type="containsText" dxfId="40" priority="32" operator="containsText" text="בחר ↓">
      <formula>NOT(ISERROR(SEARCH("בחר ↓",G43)))</formula>
    </cfRule>
  </conditionalFormatting>
  <conditionalFormatting sqref="G14:N14">
    <cfRule type="expression" dxfId="39" priority="23">
      <formula>$V$11&gt;0</formula>
    </cfRule>
  </conditionalFormatting>
  <conditionalFormatting sqref="G24:N24">
    <cfRule type="expression" dxfId="38" priority="21">
      <formula>$V$21&gt;0</formula>
    </cfRule>
  </conditionalFormatting>
  <conditionalFormatting sqref="G29:N29">
    <cfRule type="expression" dxfId="37" priority="20">
      <formula>$V$11&gt;0</formula>
    </cfRule>
  </conditionalFormatting>
  <conditionalFormatting sqref="G34:N34">
    <cfRule type="expression" dxfId="36" priority="19">
      <formula>$V$11&gt;0</formula>
    </cfRule>
  </conditionalFormatting>
  <conditionalFormatting sqref="G39:N39">
    <cfRule type="expression" dxfId="35" priority="18">
      <formula>$V$11&gt;0</formula>
    </cfRule>
  </conditionalFormatting>
  <conditionalFormatting sqref="G11:U11">
    <cfRule type="notContainsBlanks" dxfId="33" priority="180">
      <formula>LEN(TRIM(G11))&gt;0</formula>
    </cfRule>
  </conditionalFormatting>
  <conditionalFormatting sqref="G16:U16">
    <cfRule type="notContainsBlanks" dxfId="31" priority="118">
      <formula>LEN(TRIM(G16))&gt;0</formula>
    </cfRule>
  </conditionalFormatting>
  <conditionalFormatting sqref="G21:U21">
    <cfRule type="notContainsBlanks" dxfId="29" priority="93">
      <formula>LEN(TRIM(G21))&gt;0</formula>
    </cfRule>
  </conditionalFormatting>
  <conditionalFormatting sqref="G26:U26">
    <cfRule type="notContainsBlanks" dxfId="28" priority="74">
      <formula>LEN(TRIM(G26))&gt;0</formula>
    </cfRule>
  </conditionalFormatting>
  <conditionalFormatting sqref="G31:U31">
    <cfRule type="notContainsBlanks" dxfId="26" priority="61">
      <formula>LEN(TRIM(G31))&gt;0</formula>
    </cfRule>
  </conditionalFormatting>
  <conditionalFormatting sqref="G36:U36">
    <cfRule type="notContainsBlanks" dxfId="24" priority="43">
      <formula>LEN(TRIM(G36))&gt;0</formula>
    </cfRule>
  </conditionalFormatting>
  <conditionalFormatting sqref="G41:U41">
    <cfRule type="notContainsBlanks" dxfId="22" priority="34">
      <formula>LEN(TRIM(G41))&gt;0</formula>
    </cfRule>
  </conditionalFormatting>
  <conditionalFormatting sqref="H19:N19">
    <cfRule type="expression" dxfId="21" priority="17">
      <formula>$V$16&gt;0</formula>
    </cfRule>
  </conditionalFormatting>
  <conditionalFormatting sqref="O7:S7">
    <cfRule type="containsText" dxfId="16" priority="166" operator="containsText" text="בחר">
      <formula>NOT(ISERROR(SEARCH("בחר",O7)))</formula>
    </cfRule>
  </conditionalFormatting>
  <conditionalFormatting sqref="T7:W7">
    <cfRule type="timePeriod" dxfId="15" priority="133" timePeriod="thisMonth">
      <formula>AND(MONTH(T7)=MONTH(TODAY()),YEAR(T7)=YEAR(TODAY()))</formula>
    </cfRule>
    <cfRule type="notContainsBlanks" dxfId="13" priority="179">
      <formula>LEN(TRIM(T7))&gt;0</formula>
    </cfRule>
  </conditionalFormatting>
  <conditionalFormatting sqref="Y1:AB1">
    <cfRule type="expression" dxfId="12" priority="231">
      <formula>$Y$2&gt;0</formula>
    </cfRule>
  </conditionalFormatting>
  <conditionalFormatting sqref="Y2:AB7">
    <cfRule type="cellIs" dxfId="11" priority="9" operator="greaterThan">
      <formula>0</formula>
    </cfRule>
  </conditionalFormatting>
  <conditionalFormatting sqref="Y8:AB9">
    <cfRule type="expression" dxfId="10" priority="1">
      <formula>$Y$2&gt;0</formula>
    </cfRule>
  </conditionalFormatting>
  <conditionalFormatting sqref="Y20:AB20">
    <cfRule type="containsText" dxfId="6" priority="209" operator="containsText" text="0">
      <formula>NOT(ISERROR(SEARCH("0",Y20)))</formula>
    </cfRule>
    <cfRule type="containsText" dxfId="5" priority="210" operator="containsText" text="0">
      <formula>NOT(ISERROR(SEARCH("0",Y20)))</formula>
    </cfRule>
    <cfRule type="cellIs" dxfId="4" priority="2" operator="lessThan">
      <formula>1</formula>
    </cfRule>
  </conditionalFormatting>
  <conditionalFormatting sqref="AA18:AB19">
    <cfRule type="cellIs" dxfId="3" priority="29" operator="greaterThanOrEqual">
      <formula>30</formula>
    </cfRule>
    <cfRule type="cellIs" dxfId="2" priority="30" operator="lessThan">
      <formula>30</formula>
    </cfRule>
  </conditionalFormatting>
  <conditionalFormatting sqref="AC9">
    <cfRule type="expression" dxfId="1" priority="3">
      <formula>$Y$2&gt;0</formula>
    </cfRule>
  </conditionalFormatting>
  <dataValidations xWindow="944" yWindow="531" count="9">
    <dataValidation operator="greaterThan" allowBlank="1" showErrorMessage="1" promptTitle="במידה והזמנתם משלוח" prompt="במידה והזמנתם משלוח- נא להזין כאן כתובת מלאה ומדוייקת (לא בית פרטי)._x000a_במידה ואתם מבצעים איסוף עצמי הזינו כאן &quot;איסוף עצמי&quot;" sqref="C8:G8" xr:uid="{00000000-0002-0000-0000-000000000000}"/>
    <dataValidation allowBlank="1" showErrorMessage="1" promptTitle="שם הגוף המזמין" prompt="לדוג':_x000a_&quot;סניף בנ&quot;ע ירושלים&quot;" sqref="B7:C7" xr:uid="{00000000-0002-0000-0000-000001000000}"/>
    <dataValidation type="whole" operator="greaterThan" allowBlank="1" showInputMessage="1" showErrorMessage="1" sqref="V11 V16 V21 V26 V31 V36 V41" xr:uid="{00000000-0002-0000-0000-000002000000}">
      <formula1>30</formula1>
    </dataValidation>
    <dataValidation type="list" allowBlank="1" showErrorMessage="1" errorTitle="אנא בחר אמצעי אספקה ממהרשימה" error="אנא בחר מתוך האפשרויות שלהלן את אמצעי האספקה._x000a__x000a_שים לב!_x000a_לאחר לחיצה על התא יופיע חץ קטן בצד, בעת לחיצה עליו תיפתח רשימת אפשרויות." promptTitle="בחירת אמצעי אספקה" prompt="אנא בחר האם ברצונך להזמין משלוח או לאסוף מהמפעל במישור אדומים._x000a_(לאיסוף מפסגת זאב התקשרו למפעל לאחר ביצוע ההזמנה)._x000a__x000a_עלות משלוח- 30 ש&quot;ח, חינם מעל 100 פריטים!_x000a__x000a_שים לב! לא ניתן לשלם במזומן או בצ'ק לשליח." sqref="Q7:S7" xr:uid="{00000000-0002-0000-0000-000003000000}">
      <formula1>משלוח</formula1>
    </dataValidation>
    <dataValidation type="list" allowBlank="1" showErrorMessage="1" errorTitle="אנא בחר אמצעי תשלום מהרשימה" error="אנא בחר מתוך האפשרויות שלהלן את אמצעי התשלום._x000a__x000a_שים לב!_x000a_לאחר לחיצה על התא יופיע חץ קטן בצד, בעת לחיצה עליו תיפתח רשימת אפשרויות." promptTitle="בחירת אמצעי תשלום" prompt="אנא בחר מתוך האפשרויות שלהלן את אמצעי התשלום._x000a_שים לב- לא ניתן לשלם במזומן או בצ'ק לשליח להזמנה עם משלוח אלא רק באיסוף עצמי._x000a_~מקבלים שוטף+" sqref="O7:P7" xr:uid="{00000000-0002-0000-0000-000004000000}">
      <formula1>תשלום</formula1>
    </dataValidation>
    <dataValidation type="list" allowBlank="1" showInputMessage="1" showErrorMessage="1" errorTitle="יש לבחור מתוך הרשימה" error="שימו לב!_x000a_בעת בחירת התא יופיע חץ קטן לצד התא._x000a_בעת לחיצה על התא תיפתח רשימת אפשרויות לבחירה- יש לבחור מתוך הרשימה הנפתחת." promptTitle="בחירת סוג הפריט" sqref="C11 C16 C21 C26 C31 C36 C41" xr:uid="{00000000-0002-0000-0000-000005000000}">
      <formula1>פריטים1</formula1>
    </dataValidation>
    <dataValidation type="list" errorStyle="information" allowBlank="1" showInputMessage="1" showErrorMessage="1" errorTitle="אופסי..." error="תראו, אתם יכולים להחליט שאתם כותבים כאן מה שבא לכם. _x000a_אבל כדי שנבין אתכם הכי טוב עדיף שתבחרו אופציה מבין האופציות שהכנו לכם ברשימה הנפתחת!_x000a_(כשלוחצים על התא יש חץ קטנצ'יק כזה מצד שמאל, תלחצו עליו ותראו נפלאות)" promptTitle="נא לבחור מתוך הרשימה" sqref="W13 G13:I13 W18 G18:I18 W23 G23:I23 W28 G28:I28 W33 G33:I33 W38 G38:I38 W43 G43:I43" xr:uid="{00000000-0002-0000-0000-000006000000}">
      <formula1>גודל_הדפס</formula1>
    </dataValidation>
    <dataValidation type="whole" operator="greaterThanOrEqual" allowBlank="1" showInputMessage="1" showErrorMessage="1" errorTitle="אופסייי" error="שמעו, כאן אפשר להכניס רק מספרים... נסו לכתוב שוב בספרות :)" sqref="G36:U36 G31:U31 G26:U26 G21:U21 G16:U16 G11:U11 G41:U41" xr:uid="{00000000-0002-0000-0000-000007000000}">
      <formula1>0</formula1>
    </dataValidation>
    <dataValidation type="list" allowBlank="1" showInputMessage="1" showErrorMessage="1" sqref="Z9" xr:uid="{F1D7881B-C50A-4C78-8718-AEE3B3F91643}">
      <formula1>"כן, לא"</formula1>
    </dataValidation>
  </dataValidations>
  <hyperlinks>
    <hyperlink ref="Y29" r:id="rId1" xr:uid="{00000000-0004-0000-0000-000000000000}"/>
  </hyperlinks>
  <pageMargins left="0.25" right="0.25" top="0.75" bottom="0.75" header="0.3" footer="0.3"/>
  <pageSetup scale="72" orientation="landscape" cellComments="atEnd" r:id="rId2"/>
  <headerFooter>
    <oddHeader>&amp;C&amp;"Calibri"&amp;10&amp;K000000 - בלמ"ס -&amp;1#_x000D_</oddHeader>
  </headerFooter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0" id="{355EC95E-AAC7-444E-80BB-2EBBF3CECF6C}">
            <xm:f>רשימות!$D$6=3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C13</xm:sqref>
        </x14:conditionalFormatting>
        <x14:conditionalFormatting xmlns:xm="http://schemas.microsoft.com/office/excel/2006/main">
          <x14:cfRule type="expression" priority="97" id="{DE2A4919-CFA5-436E-ADC7-749A340C73A6}">
            <xm:f>רשימות!$D$11=3</xm:f>
            <x14:dxf>
              <fill>
                <patternFill patternType="lightUp">
                  <fgColor theme="1"/>
                  <bgColor theme="9" tint="0.79998168889431442"/>
                </patternFill>
              </fill>
            </x14:dxf>
          </x14:cfRule>
          <xm:sqref>C18:F18</xm:sqref>
        </x14:conditionalFormatting>
        <x14:conditionalFormatting xmlns:xm="http://schemas.microsoft.com/office/excel/2006/main">
          <x14:cfRule type="expression" priority="75" id="{E43ADDC3-20AD-4584-A83A-9B5D421B0424}">
            <xm:f>רשימות!D16=3</xm:f>
            <x14:dxf>
              <fill>
                <patternFill patternType="lightUp">
                  <fgColor theme="1"/>
                  <bgColor theme="9" tint="0.79998168889431442"/>
                </patternFill>
              </fill>
            </x14:dxf>
          </x14:cfRule>
          <xm:sqref>C28:F28 C33:F33 C38:F38 C43:F43 C23:F23</xm:sqref>
        </x14:conditionalFormatting>
        <x14:conditionalFormatting xmlns:xm="http://schemas.microsoft.com/office/excel/2006/main">
          <x14:cfRule type="cellIs" priority="5" operator="equal" id="{450B66A8-4AA8-4CB4-B425-8CE4696B60F0}">
            <xm:f>פריטים!$E$69</xm:f>
            <x14:dxf>
              <font>
                <b/>
                <i val="0"/>
              </font>
              <fill>
                <patternFill patternType="lightUp">
                  <fgColor theme="9" tint="0.39994506668294322"/>
                </patternFill>
              </fill>
            </x14:dxf>
          </x14:cfRule>
          <x14:cfRule type="cellIs" priority="6" operator="equal" id="{431AA14A-6E69-4DA6-B3D8-E81D61FB4CCD}">
            <xm:f>פריטים!$E$68</xm:f>
            <x14:dxf>
              <font>
                <b/>
                <i val="0"/>
              </font>
              <fill>
                <patternFill patternType="lightUp">
                  <fgColor theme="9" tint="0.59996337778862885"/>
                </patternFill>
              </fill>
            </x14:dxf>
          </x14:cfRule>
          <x14:cfRule type="cellIs" priority="8" operator="equal" id="{7D6543BC-C0D6-4EAB-A879-0F397F2099B6}">
            <xm:f>פריטים!$E$67</xm:f>
            <x14:dxf>
              <font>
                <b val="0"/>
                <i/>
                <color theme="0" tint="-0.499984740745262"/>
              </font>
            </x14:dxf>
          </x14:cfRule>
          <xm:sqref>C8:G8</xm:sqref>
        </x14:conditionalFormatting>
        <x14:conditionalFormatting xmlns:xm="http://schemas.microsoft.com/office/excel/2006/main">
          <x14:cfRule type="expression" priority="181" id="{9268CD4B-AE31-407B-A662-924EEC08BC3A}">
            <xm:f>רשימות!$D$3=1</xm:f>
            <x14:dxf>
              <font>
                <b val="0"/>
                <i val="0"/>
                <color theme="0" tint="-0.499984740745262"/>
              </font>
              <fill>
                <patternFill patternType="lightUp">
                  <fgColor rgb="FFFB8F8F"/>
                  <bgColor auto="1"/>
                </patternFill>
              </fill>
            </x14:dxf>
          </x14:cfRule>
          <xm:sqref>D11</xm:sqref>
        </x14:conditionalFormatting>
        <x14:conditionalFormatting xmlns:xm="http://schemas.microsoft.com/office/excel/2006/main">
          <x14:cfRule type="expression" priority="100" id="{44AD2FEC-0417-4DD8-B32F-6B314145C919}">
            <xm:f>רשימות!$D$8=1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D16</xm:sqref>
        </x14:conditionalFormatting>
        <x14:conditionalFormatting xmlns:xm="http://schemas.microsoft.com/office/excel/2006/main">
          <x14:cfRule type="expression" priority="89" id="{3D836B26-7D10-4066-9676-5425B6116728}">
            <xm:f>רשימות!D13=1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D21 D26 D31 D36 D41</xm:sqref>
        </x14:conditionalFormatting>
        <x14:conditionalFormatting xmlns:xm="http://schemas.microsoft.com/office/excel/2006/main">
          <x14:cfRule type="expression" priority="185" id="{4807E4CF-5405-4810-AAAE-38DC23921E02}">
            <xm:f>רשימות!$D$4=1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E11</xm:sqref>
        </x14:conditionalFormatting>
        <x14:conditionalFormatting xmlns:xm="http://schemas.microsoft.com/office/excel/2006/main">
          <x14:cfRule type="expression" priority="99" id="{172C5888-515D-4965-ABEE-4DD219BE56A0}">
            <xm:f>רשימות!$D$9=1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E16</xm:sqref>
        </x14:conditionalFormatting>
        <x14:conditionalFormatting xmlns:xm="http://schemas.microsoft.com/office/excel/2006/main">
          <x14:cfRule type="expression" priority="88" id="{2B970C9D-7B96-41F9-90FA-7A1152F6EDBF}">
            <xm:f>רשימות!D14=1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E21 E26 E31 E36 E41</xm:sqref>
        </x14:conditionalFormatting>
        <x14:conditionalFormatting xmlns:xm="http://schemas.microsoft.com/office/excel/2006/main">
          <x14:cfRule type="expression" priority="182" id="{3DA94833-0F19-4769-82C3-6D3D887D27BC}">
            <xm:f>רשימות!$D$5=1</xm:f>
            <x14:dxf>
              <fill>
                <patternFill patternType="lightUp">
                  <fgColor rgb="FFFB8F8F"/>
                  <bgColor auto="1"/>
                </patternFill>
              </fill>
            </x14:dxf>
          </x14:cfRule>
          <xm:sqref>G11:U11 C13:I13 L13:W13</xm:sqref>
        </x14:conditionalFormatting>
        <x14:conditionalFormatting xmlns:xm="http://schemas.microsoft.com/office/excel/2006/main">
          <x14:cfRule type="expression" priority="186" id="{674829D3-8CFE-4F8E-A50E-CD12D4DC548B}">
            <xm:f>רשימות!$D$10=1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G16:U16 C18:I18 W18 L18</xm:sqref>
        </x14:conditionalFormatting>
        <x14:conditionalFormatting xmlns:xm="http://schemas.microsoft.com/office/excel/2006/main">
          <x14:cfRule type="expression" priority="94" id="{09C55F67-1FD8-4745-8CAC-5B30CEEF133F}">
            <xm:f>רשימות!$D$15=1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G21:U21 C23:I23 W23 L23</xm:sqref>
        </x14:conditionalFormatting>
        <x14:conditionalFormatting xmlns:xm="http://schemas.microsoft.com/office/excel/2006/main">
          <x14:cfRule type="expression" priority="64" id="{C2C4253F-674F-4A16-8EF3-F09235729A9C}">
            <xm:f>רשימות!$D$25=1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G31:U31 C33:I33 W33 L33</xm:sqref>
        </x14:conditionalFormatting>
        <x14:conditionalFormatting xmlns:xm="http://schemas.microsoft.com/office/excel/2006/main">
          <x14:cfRule type="expression" priority="46" id="{E828F2CC-4716-49DD-9EE8-18C64C7EE0B5}">
            <xm:f>רשימות!$D$30=1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G36:U36 C38:I38 W38 L38</xm:sqref>
        </x14:conditionalFormatting>
        <x14:conditionalFormatting xmlns:xm="http://schemas.microsoft.com/office/excel/2006/main">
          <x14:cfRule type="expression" priority="35" id="{13256E78-CB75-41FB-9E95-A187A62FA42C}">
            <xm:f>רשימות!$D$35=1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G41:U41 C43:I43 W43 L43</xm:sqref>
        </x14:conditionalFormatting>
        <x14:conditionalFormatting xmlns:xm="http://schemas.microsoft.com/office/excel/2006/main">
          <x14:cfRule type="expression" priority="119" id="{C76BC260-1A6F-483B-AC0B-AB97DF2BBBA4}">
            <xm:f>רשימות!$D$7=3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L13</xm:sqref>
        </x14:conditionalFormatting>
        <x14:conditionalFormatting xmlns:xm="http://schemas.microsoft.com/office/excel/2006/main">
          <x14:cfRule type="expression" priority="96" id="{5869DD58-EEA6-448F-9069-BAE7E9A8F566}">
            <xm:f>רשימות!$D$12=3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L18</xm:sqref>
        </x14:conditionalFormatting>
        <x14:conditionalFormatting xmlns:xm="http://schemas.microsoft.com/office/excel/2006/main">
          <x14:cfRule type="expression" priority="86" id="{2B643745-1275-4755-A1C3-2BA312D91319}">
            <xm:f>רשימות!D17=3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L23 L28 L33 L38 L43</xm:sqref>
        </x14:conditionalFormatting>
        <x14:conditionalFormatting xmlns:xm="http://schemas.microsoft.com/office/excel/2006/main">
          <x14:cfRule type="expression" priority="87" id="{522A6AA8-BC71-41A3-9F15-E5724F6EA80B}">
            <xm:f>רשימות!$D$20=1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L28 C28:I28 G26:U26 W28</xm:sqref>
        </x14:conditionalFormatting>
        <x14:conditionalFormatting xmlns:xm="http://schemas.microsoft.com/office/excel/2006/main">
          <x14:cfRule type="containsText" priority="134" operator="containsText" id="{F706E23F-CF95-488D-8B5A-CD5132D4EFFD}">
            <xm:f>NOT(ISERROR(SEARCH(פריטים!$C$33,T7)))</xm:f>
            <xm:f>פריטים!$C$33</xm:f>
            <x14:dxf>
              <font>
                <b val="0"/>
                <i/>
                <color theme="1" tint="0.499984740745262"/>
              </font>
            </x14:dxf>
          </x14:cfRule>
          <xm:sqref>T7:W7</xm:sqref>
        </x14:conditionalFormatting>
        <x14:conditionalFormatting xmlns:xm="http://schemas.microsoft.com/office/excel/2006/main">
          <x14:cfRule type="containsText" priority="15" operator="containsText" id="{9B618DCD-EF45-4C61-AF58-8BD3CE099044}">
            <xm:f>NOT(ISERROR(SEARCH(פריטים!$E$54,Y20)))</xm:f>
            <xm:f>פריטים!$E$54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07" operator="containsText" id="{422F69D1-F323-48C6-BCD2-D3E471E801A8}">
            <xm:f>NOT(ISERROR(SEARCH(פריטים!$E$55,Y20)))</xm:f>
            <xm:f>פריטים!$E$55</xm:f>
            <x14:dxf>
              <font>
                <b val="0"/>
                <i/>
                <color theme="1"/>
              </font>
              <fill>
                <patternFill>
                  <bgColor theme="7" tint="0.59996337778862885"/>
                </patternFill>
              </fill>
            </x14:dxf>
          </x14:cfRule>
          <x14:cfRule type="containsText" priority="208" operator="containsText" id="{E3869C9D-26AD-441E-8E8A-87F9E61C14ED}">
            <xm:f>NOT(ISERROR(SEARCH(פריטים!$E$56,Y20)))</xm:f>
            <xm:f>פריטים!$E$56</xm:f>
            <x14:dxf>
              <font>
                <b val="0"/>
                <i/>
                <color theme="0"/>
              </font>
              <fill>
                <patternFill>
                  <bgColor rgb="FF00B050"/>
                </patternFill>
              </fill>
            </x14:dxf>
          </x14:cfRule>
          <xm:sqref>Y20:AB20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944" yWindow="531" count="4">
        <x14:dataValidation type="list" allowBlank="1" showInputMessage="1" showErrorMessage="1" xr:uid="{00000000-0002-0000-0000-000008000000}">
          <x14:formula1>
            <xm:f>INDIRECT(רשימות!$C$3)</xm:f>
          </x14:formula1>
          <xm:sqref>D11</xm:sqref>
        </x14:dataValidation>
        <x14:dataValidation type="list" allowBlank="1" showInputMessage="1" showErrorMessage="1" xr:uid="{00000000-0002-0000-0000-000009000000}">
          <x14:formula1>
            <xm:f>INDIRECT(רשימות!$C$8)</xm:f>
          </x14:formula1>
          <xm:sqref>D16</xm:sqref>
        </x14:dataValidation>
        <x14:dataValidation type="list" allowBlank="1" showInputMessage="1" showErrorMessage="1" xr:uid="{00000000-0002-0000-0000-00000A000000}">
          <x14:formula1>
            <xm:f>INDIRECT(רשימות!C5)</xm:f>
          </x14:formula1>
          <xm:sqref>E11 E41 E16 E21 E26 E31 E36</xm:sqref>
        </x14:dataValidation>
        <x14:dataValidation type="list" allowBlank="1" showInputMessage="1" showErrorMessage="1" xr:uid="{00000000-0002-0000-0000-000011000000}">
          <x14:formula1>
            <xm:f>INDIRECT(רשימות!C13)</xm:f>
          </x14:formula1>
          <xm:sqref>D21 D41 D26 D31 D36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 codeName="גיליון4"/>
  <dimension ref="A2:M68"/>
  <sheetViews>
    <sheetView showGridLines="0" rightToLeft="1" workbookViewId="0">
      <selection activeCell="M68" sqref="M68"/>
    </sheetView>
  </sheetViews>
  <sheetFormatPr defaultRowHeight="14" x14ac:dyDescent="0.3"/>
  <cols>
    <col min="1" max="1" width="10.6640625" customWidth="1"/>
    <col min="2" max="2" width="10.9140625" customWidth="1"/>
    <col min="3" max="3" width="21.6640625" customWidth="1"/>
    <col min="4" max="4" width="10.08203125" customWidth="1"/>
    <col min="10" max="10" width="18.4140625" customWidth="1"/>
    <col min="11" max="11" width="13.5" customWidth="1"/>
    <col min="13" max="13" width="14.1640625" customWidth="1"/>
  </cols>
  <sheetData>
    <row r="2" spans="1:13" ht="14.5" thickBot="1" x14ac:dyDescent="0.35">
      <c r="A2" s="25" t="s">
        <v>146</v>
      </c>
      <c r="B2" s="25" t="s">
        <v>108</v>
      </c>
      <c r="C2" s="25" t="s">
        <v>130</v>
      </c>
      <c r="D2" s="25" t="s">
        <v>147</v>
      </c>
    </row>
    <row r="3" spans="1:13" x14ac:dyDescent="0.3">
      <c r="A3" s="27" t="s">
        <v>140</v>
      </c>
      <c r="B3" s="28" t="str">
        <f>'טופס הזמנה'!C11</f>
        <v>בחר פריט ↓</v>
      </c>
      <c r="C3" s="28" t="str">
        <f>VLOOKUP(B3,טבלה23[[קלט]:[פלט1]],2,FALSE)</f>
        <v>בחר_פריט1</v>
      </c>
      <c r="D3" s="37">
        <f>VLOOKUP(B3,$J$5:$M$68,3,FALSE)</f>
        <v>1</v>
      </c>
      <c r="J3" s="190" t="s">
        <v>133</v>
      </c>
      <c r="K3" s="190"/>
      <c r="L3" s="190"/>
      <c r="M3" s="190"/>
    </row>
    <row r="4" spans="1:13" x14ac:dyDescent="0.3">
      <c r="A4" s="35" t="s">
        <v>138</v>
      </c>
      <c r="B4" s="36"/>
      <c r="C4" s="26"/>
      <c r="D4" s="38">
        <f>IF('טופס הזמנה'!D11="בחר צבע ↓",1,2)</f>
        <v>1</v>
      </c>
      <c r="F4" s="190" t="s">
        <v>134</v>
      </c>
      <c r="G4" s="190"/>
      <c r="J4" s="51" t="s">
        <v>108</v>
      </c>
      <c r="K4" s="52" t="s">
        <v>110</v>
      </c>
      <c r="L4" s="52" t="s">
        <v>111</v>
      </c>
      <c r="M4" s="53" t="s">
        <v>119</v>
      </c>
    </row>
    <row r="5" spans="1:13" x14ac:dyDescent="0.3">
      <c r="A5" s="30" t="s">
        <v>139</v>
      </c>
      <c r="B5" s="10"/>
      <c r="C5" s="10" t="str">
        <f>VLOOKUP(B3,$J$5:$M$68,4,FALSE)</f>
        <v>צבעי_הדפס</v>
      </c>
      <c r="D5" s="38">
        <f>IF('טופס הזמנה'!E11="בחר צבע ↓",1,2)</f>
        <v>1</v>
      </c>
      <c r="F5" s="8" t="s">
        <v>108</v>
      </c>
      <c r="G5" s="8" t="s">
        <v>110</v>
      </c>
      <c r="J5" s="49" t="s">
        <v>44</v>
      </c>
      <c r="K5" s="10" t="s">
        <v>44</v>
      </c>
      <c r="L5" s="10">
        <v>2</v>
      </c>
      <c r="M5" s="50" t="s">
        <v>120</v>
      </c>
    </row>
    <row r="6" spans="1:13" x14ac:dyDescent="0.3">
      <c r="A6" s="30" t="s">
        <v>132</v>
      </c>
      <c r="B6" s="10" t="str">
        <f>'טופס הזמנה'!G13</f>
        <v>בחר ↓</v>
      </c>
      <c r="C6" s="10"/>
      <c r="D6" s="39">
        <f>VLOOKUP(B6,$F$6:$G$10,2,FALSE)</f>
        <v>1</v>
      </c>
      <c r="F6" s="10" t="s">
        <v>69</v>
      </c>
      <c r="G6" s="10">
        <v>1</v>
      </c>
      <c r="J6" s="49" t="s">
        <v>75</v>
      </c>
      <c r="K6" s="10" t="s">
        <v>101</v>
      </c>
      <c r="L6" s="10">
        <v>1</v>
      </c>
      <c r="M6" s="50" t="s">
        <v>120</v>
      </c>
    </row>
    <row r="7" spans="1:13" ht="14.5" thickBot="1" x14ac:dyDescent="0.35">
      <c r="A7" s="32" t="s">
        <v>135</v>
      </c>
      <c r="B7" s="33" t="str">
        <f>'טופס הזמנה'!W13</f>
        <v>בחר ↓</v>
      </c>
      <c r="C7" s="33"/>
      <c r="D7" s="40">
        <f>VLOOKUP(B7,$F$6:$G$10,2,FALSE)</f>
        <v>1</v>
      </c>
      <c r="F7" s="23" t="s">
        <v>35</v>
      </c>
      <c r="G7" s="10">
        <v>2</v>
      </c>
      <c r="J7" t="s">
        <v>45</v>
      </c>
      <c r="K7" s="10" t="s">
        <v>94</v>
      </c>
      <c r="L7" s="10">
        <v>2</v>
      </c>
      <c r="M7" s="50" t="s">
        <v>120</v>
      </c>
    </row>
    <row r="8" spans="1:13" x14ac:dyDescent="0.3">
      <c r="A8" s="27" t="s">
        <v>141</v>
      </c>
      <c r="B8" s="28" t="str">
        <f>'טופס הזמנה'!C16</f>
        <v>בחר פריט ↓</v>
      </c>
      <c r="C8" s="28" t="str">
        <f>VLOOKUP(B8,$J$5:$K$68,2,FALSE)</f>
        <v>בחר_פריט1</v>
      </c>
      <c r="D8" s="37">
        <f>VLOOKUP(B8,$J$5:$M$68,3,FALSE)</f>
        <v>1</v>
      </c>
      <c r="F8" s="23" t="s">
        <v>36</v>
      </c>
      <c r="G8" s="10">
        <v>2</v>
      </c>
      <c r="J8" t="s">
        <v>47</v>
      </c>
      <c r="K8" s="10" t="s">
        <v>94</v>
      </c>
      <c r="L8" s="10">
        <v>2</v>
      </c>
      <c r="M8" s="50" t="s">
        <v>120</v>
      </c>
    </row>
    <row r="9" spans="1:13" x14ac:dyDescent="0.3">
      <c r="A9" s="35" t="s">
        <v>142</v>
      </c>
      <c r="B9" s="36"/>
      <c r="C9" s="26"/>
      <c r="D9" s="38">
        <f>IF('טופס הזמנה'!D16="בחר צבע ↓",1,2)</f>
        <v>1</v>
      </c>
      <c r="F9" s="23" t="s">
        <v>37</v>
      </c>
      <c r="G9" s="10">
        <v>2</v>
      </c>
      <c r="J9" t="s">
        <v>46</v>
      </c>
      <c r="K9" s="10" t="s">
        <v>99</v>
      </c>
      <c r="L9" s="10">
        <v>2</v>
      </c>
      <c r="M9" s="50" t="s">
        <v>120</v>
      </c>
    </row>
    <row r="10" spans="1:13" x14ac:dyDescent="0.3">
      <c r="A10" s="30" t="s">
        <v>143</v>
      </c>
      <c r="B10" s="10"/>
      <c r="C10" s="10" t="str">
        <f>VLOOKUP(B8,$J$5:$M$68,4,FALSE)</f>
        <v>צבעי_הדפס</v>
      </c>
      <c r="D10" s="38">
        <f>IF('טופס הזמנה'!E16="בחר צבע ↓",1,2)</f>
        <v>1</v>
      </c>
      <c r="F10" s="24" t="s">
        <v>42</v>
      </c>
      <c r="G10" s="10">
        <v>3</v>
      </c>
      <c r="J10" t="s">
        <v>77</v>
      </c>
      <c r="K10" s="55" t="s">
        <v>97</v>
      </c>
      <c r="L10" s="55">
        <v>2</v>
      </c>
      <c r="M10" s="57" t="s">
        <v>120</v>
      </c>
    </row>
    <row r="11" spans="1:13" x14ac:dyDescent="0.3">
      <c r="A11" s="30" t="s">
        <v>136</v>
      </c>
      <c r="B11" s="10" t="str">
        <f>'טופס הזמנה'!G18</f>
        <v>בחר ↓</v>
      </c>
      <c r="C11" s="10"/>
      <c r="D11" s="39">
        <f>VLOOKUP(B11,$F$6:$G$10,2,FALSE)</f>
        <v>1</v>
      </c>
      <c r="J11" t="s">
        <v>51</v>
      </c>
      <c r="K11" s="55" t="s">
        <v>96</v>
      </c>
      <c r="L11" s="55">
        <v>2</v>
      </c>
      <c r="M11" s="57" t="s">
        <v>120</v>
      </c>
    </row>
    <row r="12" spans="1:13" ht="14.5" thickBot="1" x14ac:dyDescent="0.35">
      <c r="A12" s="32" t="s">
        <v>137</v>
      </c>
      <c r="B12" s="33" t="str">
        <f>'טופס הזמנה'!W18</f>
        <v>בחר ↓</v>
      </c>
      <c r="C12" s="33"/>
      <c r="D12" s="40">
        <f>VLOOKUP(B12,$F$6:$G$10,2,FALSE)</f>
        <v>1</v>
      </c>
      <c r="F12" s="191"/>
      <c r="G12" s="191"/>
      <c r="J12" s="49" t="s">
        <v>217</v>
      </c>
      <c r="K12" s="10" t="s">
        <v>222</v>
      </c>
      <c r="L12" s="10">
        <v>2</v>
      </c>
      <c r="M12" s="50" t="s">
        <v>225</v>
      </c>
    </row>
    <row r="13" spans="1:13" x14ac:dyDescent="0.3">
      <c r="A13" s="27" t="s">
        <v>144</v>
      </c>
      <c r="B13" s="28" t="str">
        <f>'טופס הזמנה'!C21</f>
        <v>בחר פריט ↓</v>
      </c>
      <c r="C13" s="28" t="str">
        <f>VLOOKUP(B13,$J$5:$K$68,2,FALSE)</f>
        <v>בחר_פריט1</v>
      </c>
      <c r="D13" s="37">
        <f>VLOOKUP(B13,$J$5:$M$68,3,FALSE)</f>
        <v>1</v>
      </c>
      <c r="F13" s="1"/>
      <c r="J13" t="s">
        <v>48</v>
      </c>
      <c r="K13" s="10" t="s">
        <v>102</v>
      </c>
      <c r="L13" s="10">
        <v>2</v>
      </c>
      <c r="M13" s="50" t="s">
        <v>120</v>
      </c>
    </row>
    <row r="14" spans="1:13" x14ac:dyDescent="0.3">
      <c r="A14" s="35" t="s">
        <v>145</v>
      </c>
      <c r="B14" s="36"/>
      <c r="C14" s="26"/>
      <c r="D14" s="38">
        <f>IF('טופס הזמנה'!D21="בחר צבע ↓",1,2)</f>
        <v>1</v>
      </c>
      <c r="F14" s="1"/>
      <c r="J14" s="49" t="s">
        <v>211</v>
      </c>
      <c r="K14" s="10" t="s">
        <v>99</v>
      </c>
      <c r="L14" s="10">
        <v>2</v>
      </c>
      <c r="M14" s="50" t="s">
        <v>120</v>
      </c>
    </row>
    <row r="15" spans="1:13" x14ac:dyDescent="0.3">
      <c r="A15" s="30" t="s">
        <v>149</v>
      </c>
      <c r="B15" s="10"/>
      <c r="C15" s="10" t="str">
        <f>VLOOKUP(B13,$J$5:$M$68,4,FALSE)</f>
        <v>צבעי_הדפס</v>
      </c>
      <c r="D15" s="38">
        <f>IF('טופס הזמנה'!E21="בחר צבע ↓",1,2)</f>
        <v>1</v>
      </c>
      <c r="F15" s="1"/>
      <c r="J15" s="49" t="s">
        <v>212</v>
      </c>
      <c r="K15" s="10" t="s">
        <v>95</v>
      </c>
      <c r="L15" s="10">
        <v>2</v>
      </c>
      <c r="M15" s="50" t="s">
        <v>120</v>
      </c>
    </row>
    <row r="16" spans="1:13" x14ac:dyDescent="0.3">
      <c r="A16" s="30" t="s">
        <v>150</v>
      </c>
      <c r="B16" s="10" t="str">
        <f>'טופס הזמנה'!G23</f>
        <v>בחר ↓</v>
      </c>
      <c r="C16" s="10"/>
      <c r="D16" s="39">
        <f>VLOOKUP(B16,$F$6:$G$10,2,FALSE)</f>
        <v>1</v>
      </c>
      <c r="J16" s="49" t="s">
        <v>210</v>
      </c>
      <c r="K16" s="10" t="s">
        <v>94</v>
      </c>
      <c r="L16" s="10">
        <v>2</v>
      </c>
      <c r="M16" s="50" t="s">
        <v>120</v>
      </c>
    </row>
    <row r="17" spans="1:13" ht="14.5" thickBot="1" x14ac:dyDescent="0.35">
      <c r="A17" s="32" t="s">
        <v>151</v>
      </c>
      <c r="B17" s="33" t="str">
        <f>'טופס הזמנה'!W23</f>
        <v>בחר ↓</v>
      </c>
      <c r="C17" s="33"/>
      <c r="D17" s="40">
        <f>VLOOKUP(B17,$F$6:$G$10,2,FALSE)</f>
        <v>1</v>
      </c>
      <c r="J17" s="49" t="s">
        <v>206</v>
      </c>
      <c r="K17" s="10" t="s">
        <v>209</v>
      </c>
      <c r="L17" s="10">
        <v>2</v>
      </c>
      <c r="M17" s="50" t="s">
        <v>120</v>
      </c>
    </row>
    <row r="18" spans="1:13" x14ac:dyDescent="0.3">
      <c r="A18" s="27" t="s">
        <v>153</v>
      </c>
      <c r="B18" s="28" t="str">
        <f>'טופס הזמנה'!C26</f>
        <v>בחר פריט ↓</v>
      </c>
      <c r="C18" s="28" t="str">
        <f>VLOOKUP(B18,$J$5:$K$68,2,FALSE)</f>
        <v>בחר_פריט1</v>
      </c>
      <c r="D18" s="37">
        <f>VLOOKUP(B18,$J$5:$M$68,3,FALSE)</f>
        <v>1</v>
      </c>
      <c r="J18" s="49" t="s">
        <v>205</v>
      </c>
      <c r="K18" s="10" t="s">
        <v>208</v>
      </c>
      <c r="L18" s="10">
        <v>2</v>
      </c>
      <c r="M18" s="50" t="s">
        <v>120</v>
      </c>
    </row>
    <row r="19" spans="1:13" x14ac:dyDescent="0.3">
      <c r="A19" s="35" t="s">
        <v>154</v>
      </c>
      <c r="B19" s="36"/>
      <c r="C19" s="26"/>
      <c r="D19" s="38">
        <f>IF('טופס הזמנה'!D26="בחר צבע ↓",1,2)</f>
        <v>1</v>
      </c>
      <c r="J19" t="s">
        <v>49</v>
      </c>
      <c r="K19" s="10" t="s">
        <v>78</v>
      </c>
      <c r="L19" s="10">
        <v>2</v>
      </c>
      <c r="M19" s="50" t="s">
        <v>120</v>
      </c>
    </row>
    <row r="20" spans="1:13" x14ac:dyDescent="0.3">
      <c r="A20" s="30" t="s">
        <v>155</v>
      </c>
      <c r="B20" s="10"/>
      <c r="C20" s="10" t="str">
        <f>VLOOKUP(B18,$J$5:$M$68,4,FALSE)</f>
        <v>צבעי_הדפס</v>
      </c>
      <c r="D20" s="38">
        <f>IF('טופס הזמנה'!E26="בחר צבע ↓",1,2)</f>
        <v>1</v>
      </c>
      <c r="J20" t="s">
        <v>50</v>
      </c>
      <c r="K20" s="55" t="s">
        <v>78</v>
      </c>
      <c r="L20" s="55">
        <v>2</v>
      </c>
      <c r="M20" s="50" t="s">
        <v>120</v>
      </c>
    </row>
    <row r="21" spans="1:13" x14ac:dyDescent="0.3">
      <c r="A21" s="30" t="s">
        <v>156</v>
      </c>
      <c r="B21" s="10" t="str">
        <f>'טופס הזמנה'!G28</f>
        <v>בחר ↓</v>
      </c>
      <c r="C21" s="10"/>
      <c r="D21" s="39">
        <f>VLOOKUP(B21,$F$6:$G$10,2,FALSE)</f>
        <v>1</v>
      </c>
      <c r="J21" t="s">
        <v>78</v>
      </c>
      <c r="K21" s="55" t="s">
        <v>78</v>
      </c>
      <c r="L21" s="55">
        <v>2</v>
      </c>
      <c r="M21" s="50" t="s">
        <v>120</v>
      </c>
    </row>
    <row r="22" spans="1:13" ht="14.5" thickBot="1" x14ac:dyDescent="0.35">
      <c r="A22" s="32" t="s">
        <v>157</v>
      </c>
      <c r="B22" s="33" t="str">
        <f>'טופס הזמנה'!W28</f>
        <v>בחר ↓</v>
      </c>
      <c r="C22" s="33"/>
      <c r="D22" s="40">
        <f>VLOOKUP(B22,$F$6:$G$10,2,FALSE)</f>
        <v>1</v>
      </c>
      <c r="J22" s="1" t="s">
        <v>79</v>
      </c>
      <c r="K22" s="55" t="s">
        <v>98</v>
      </c>
      <c r="L22" s="55">
        <v>2</v>
      </c>
      <c r="M22" s="57" t="s">
        <v>120</v>
      </c>
    </row>
    <row r="23" spans="1:13" x14ac:dyDescent="0.3">
      <c r="A23" s="27" t="s">
        <v>159</v>
      </c>
      <c r="B23" s="28" t="str">
        <f>'טופס הזמנה'!C31</f>
        <v>בחר פריט ↓</v>
      </c>
      <c r="C23" s="28" t="str">
        <f>VLOOKUP(B23,$J$5:$K$68,2,FALSE)</f>
        <v>בחר_פריט1</v>
      </c>
      <c r="D23" s="37">
        <f>VLOOKUP(B23,$J$5:$M$68,3,FALSE)</f>
        <v>1</v>
      </c>
      <c r="J23" s="1" t="s">
        <v>214</v>
      </c>
      <c r="K23" s="55" t="s">
        <v>102</v>
      </c>
      <c r="L23" s="55">
        <v>2</v>
      </c>
      <c r="M23" s="57" t="s">
        <v>120</v>
      </c>
    </row>
    <row r="24" spans="1:13" x14ac:dyDescent="0.3">
      <c r="A24" s="35" t="s">
        <v>160</v>
      </c>
      <c r="B24" s="36"/>
      <c r="C24" s="26"/>
      <c r="D24" s="38">
        <f>IF('טופס הזמנה'!D31="בחר צבע ↓",1,2)</f>
        <v>1</v>
      </c>
      <c r="J24" t="s">
        <v>204</v>
      </c>
      <c r="K24" s="10" t="s">
        <v>208</v>
      </c>
      <c r="L24" s="10">
        <v>2</v>
      </c>
      <c r="M24" s="50" t="s">
        <v>120</v>
      </c>
    </row>
    <row r="25" spans="1:13" x14ac:dyDescent="0.3">
      <c r="A25" s="30" t="s">
        <v>161</v>
      </c>
      <c r="B25" s="10"/>
      <c r="C25" s="10" t="str">
        <f>VLOOKUP(B23,$J$5:$M$68,4,FALSE)</f>
        <v>צבעי_הדפס</v>
      </c>
      <c r="D25" s="38">
        <f>IF('טופס הזמנה'!E31="בחר צבע ↓",1,2)</f>
        <v>1</v>
      </c>
      <c r="J25" t="s">
        <v>43</v>
      </c>
      <c r="K25" s="10" t="s">
        <v>208</v>
      </c>
      <c r="L25" s="55">
        <v>2</v>
      </c>
      <c r="M25" s="50" t="s">
        <v>120</v>
      </c>
    </row>
    <row r="26" spans="1:13" x14ac:dyDescent="0.3">
      <c r="A26" s="30" t="s">
        <v>162</v>
      </c>
      <c r="B26" s="10" t="str">
        <f>'טופס הזמנה'!G33</f>
        <v>בחר ↓</v>
      </c>
      <c r="C26" s="10"/>
      <c r="D26" s="39">
        <f>VLOOKUP(B26,$F$6:$G$10,2,FALSE)</f>
        <v>1</v>
      </c>
      <c r="J26" s="49" t="s">
        <v>50</v>
      </c>
      <c r="K26" s="10" t="s">
        <v>104</v>
      </c>
      <c r="L26" s="10">
        <v>2</v>
      </c>
      <c r="M26" s="50" t="s">
        <v>120</v>
      </c>
    </row>
    <row r="27" spans="1:13" ht="14.5" thickBot="1" x14ac:dyDescent="0.35">
      <c r="A27" s="32" t="s">
        <v>163</v>
      </c>
      <c r="B27" s="33" t="str">
        <f>'טופס הזמנה'!W33</f>
        <v>בחר ↓</v>
      </c>
      <c r="C27" s="33"/>
      <c r="D27" s="40">
        <f>VLOOKUP(B27,$F$6:$G$10,2,FALSE)</f>
        <v>1</v>
      </c>
      <c r="J27" s="49" t="s">
        <v>50</v>
      </c>
      <c r="K27" s="10"/>
      <c r="L27" s="10"/>
      <c r="M27" s="50" t="s">
        <v>120</v>
      </c>
    </row>
    <row r="28" spans="1:13" x14ac:dyDescent="0.3">
      <c r="A28" s="27" t="s">
        <v>165</v>
      </c>
      <c r="B28" s="28" t="str">
        <f>'טופס הזמנה'!C36</f>
        <v>בחר פריט ↓</v>
      </c>
      <c r="C28" s="28" t="str">
        <f>VLOOKUP(B28,$J$5:$K$68,2,FALSE)</f>
        <v>בחר_פריט1</v>
      </c>
      <c r="D28" s="37">
        <f>VLOOKUP(B28,$J$5:$M$68,3,FALSE)</f>
        <v>1</v>
      </c>
      <c r="J28" s="58" t="s">
        <v>216</v>
      </c>
      <c r="K28" s="10" t="s">
        <v>105</v>
      </c>
      <c r="L28" s="55">
        <v>2</v>
      </c>
      <c r="M28" s="50" t="s">
        <v>120</v>
      </c>
    </row>
    <row r="29" spans="1:13" x14ac:dyDescent="0.3">
      <c r="A29" s="35" t="s">
        <v>166</v>
      </c>
      <c r="B29" s="36"/>
      <c r="C29" s="26"/>
      <c r="D29" s="38">
        <f>IF('טופס הזמנה'!D36="בחר צבע ↓",1,2)</f>
        <v>1</v>
      </c>
      <c r="J29" s="1" t="s">
        <v>216</v>
      </c>
      <c r="K29" s="10"/>
      <c r="L29" s="10"/>
      <c r="M29" s="50" t="s">
        <v>120</v>
      </c>
    </row>
    <row r="30" spans="1:13" x14ac:dyDescent="0.3">
      <c r="A30" s="30" t="s">
        <v>167</v>
      </c>
      <c r="B30" s="10"/>
      <c r="C30" s="10" t="str">
        <f>VLOOKUP(B28,$J$5:$M$68,4,FALSE)</f>
        <v>צבעי_הדפס</v>
      </c>
      <c r="D30" s="38">
        <f>IF('טופס הזמנה'!E36="בחר צבע ↓",1,2)</f>
        <v>1</v>
      </c>
      <c r="J30" s="49" t="s">
        <v>81</v>
      </c>
      <c r="K30" s="10" t="s">
        <v>106</v>
      </c>
      <c r="L30" s="10">
        <v>2</v>
      </c>
      <c r="M30" s="50" t="s">
        <v>120</v>
      </c>
    </row>
    <row r="31" spans="1:13" x14ac:dyDescent="0.3">
      <c r="A31" s="30" t="s">
        <v>168</v>
      </c>
      <c r="B31" s="10" t="str">
        <f>'טופס הזמנה'!G38</f>
        <v>בחר ↓</v>
      </c>
      <c r="C31" s="10"/>
      <c r="D31" s="39">
        <f>VLOOKUP(B31,$F$6:$G$10,2,FALSE)</f>
        <v>1</v>
      </c>
      <c r="J31" s="1" t="s">
        <v>80</v>
      </c>
      <c r="K31" s="10" t="s">
        <v>105</v>
      </c>
      <c r="L31" s="10">
        <v>2</v>
      </c>
      <c r="M31" s="50" t="s">
        <v>120</v>
      </c>
    </row>
    <row r="32" spans="1:13" ht="14.5" thickBot="1" x14ac:dyDescent="0.35">
      <c r="A32" s="32" t="s">
        <v>169</v>
      </c>
      <c r="B32" s="33" t="str">
        <f>'טופס הזמנה'!W38</f>
        <v>בחר ↓</v>
      </c>
      <c r="C32" s="33"/>
      <c r="D32" s="40">
        <f>VLOOKUP(B32,$F$6:$G$10,2,FALSE)</f>
        <v>1</v>
      </c>
      <c r="J32" s="49" t="s">
        <v>219</v>
      </c>
      <c r="K32" s="10" t="s">
        <v>222</v>
      </c>
      <c r="L32" s="10">
        <v>2</v>
      </c>
      <c r="M32" s="50" t="s">
        <v>225</v>
      </c>
    </row>
    <row r="33" spans="1:13" x14ac:dyDescent="0.3">
      <c r="A33" s="27" t="s">
        <v>171</v>
      </c>
      <c r="B33" s="28" t="str">
        <f>'טופס הזמנה'!C41</f>
        <v>בחר פריט ↓</v>
      </c>
      <c r="C33" s="28" t="str">
        <f>VLOOKUP(B33,$J$5:$K$68,2,FALSE)</f>
        <v>בחר_פריט1</v>
      </c>
      <c r="D33" s="37">
        <f>VLOOKUP(B33,$J$5:$M$68,3,FALSE)</f>
        <v>1</v>
      </c>
      <c r="J33" s="49" t="s">
        <v>221</v>
      </c>
      <c r="K33" s="10" t="s">
        <v>223</v>
      </c>
      <c r="L33" s="10">
        <v>2</v>
      </c>
      <c r="M33" s="50" t="s">
        <v>225</v>
      </c>
    </row>
    <row r="34" spans="1:13" x14ac:dyDescent="0.3">
      <c r="A34" s="35" t="s">
        <v>172</v>
      </c>
      <c r="B34" s="36"/>
      <c r="C34" s="26"/>
      <c r="D34" s="38">
        <f>IF('טופס הזמנה'!D41="בחר צבע ↓",1,2)</f>
        <v>1</v>
      </c>
      <c r="J34" s="49" t="s">
        <v>220</v>
      </c>
      <c r="K34" s="10" t="s">
        <v>222</v>
      </c>
      <c r="L34" s="10">
        <v>2</v>
      </c>
      <c r="M34" s="50" t="s">
        <v>225</v>
      </c>
    </row>
    <row r="35" spans="1:13" x14ac:dyDescent="0.3">
      <c r="A35" s="30" t="s">
        <v>173</v>
      </c>
      <c r="B35" s="10"/>
      <c r="C35" s="10" t="str">
        <f>VLOOKUP(B33,$J$5:$M$68,4,FALSE)</f>
        <v>צבעי_הדפס</v>
      </c>
      <c r="D35" s="38">
        <f>IF('טופס הזמנה'!E41="בחר צבע ↓",1,2)</f>
        <v>1</v>
      </c>
      <c r="J35" s="49" t="s">
        <v>213</v>
      </c>
      <c r="K35" s="10" t="s">
        <v>103</v>
      </c>
      <c r="L35" s="10">
        <v>2</v>
      </c>
      <c r="M35" s="50" t="s">
        <v>120</v>
      </c>
    </row>
    <row r="36" spans="1:13" x14ac:dyDescent="0.3">
      <c r="A36" s="30" t="s">
        <v>174</v>
      </c>
      <c r="B36" s="10" t="str">
        <f>'טופס הזמנה'!G43</f>
        <v>בחר ↓</v>
      </c>
      <c r="C36" s="10"/>
      <c r="D36" s="39">
        <f>VLOOKUP(B36,$F$6:$G$10,2,FALSE)</f>
        <v>1</v>
      </c>
      <c r="J36" s="49" t="s">
        <v>215</v>
      </c>
      <c r="K36" s="10" t="s">
        <v>103</v>
      </c>
      <c r="L36" s="10">
        <v>2</v>
      </c>
      <c r="M36" s="50" t="s">
        <v>120</v>
      </c>
    </row>
    <row r="37" spans="1:13" ht="14.5" thickBot="1" x14ac:dyDescent="0.35">
      <c r="A37" s="32" t="s">
        <v>175</v>
      </c>
      <c r="B37" s="33" t="str">
        <f>'טופס הזמנה'!W43</f>
        <v>בחר ↓</v>
      </c>
      <c r="C37" s="33"/>
      <c r="D37" s="40">
        <f>VLOOKUP(B37,$F$6:$G$10,2,FALSE)</f>
        <v>1</v>
      </c>
      <c r="J37" t="s">
        <v>222</v>
      </c>
      <c r="K37" s="10" t="s">
        <v>222</v>
      </c>
      <c r="L37" s="10">
        <v>2</v>
      </c>
      <c r="M37" s="50" t="s">
        <v>225</v>
      </c>
    </row>
    <row r="38" spans="1:13" x14ac:dyDescent="0.3">
      <c r="J38" s="49" t="s">
        <v>218</v>
      </c>
      <c r="K38" s="10" t="s">
        <v>222</v>
      </c>
      <c r="L38" s="10">
        <v>2</v>
      </c>
      <c r="M38" s="50" t="s">
        <v>225</v>
      </c>
    </row>
    <row r="39" spans="1:13" x14ac:dyDescent="0.3">
      <c r="J39" t="s">
        <v>52</v>
      </c>
      <c r="K39" s="55" t="s">
        <v>97</v>
      </c>
      <c r="L39" s="55">
        <v>2</v>
      </c>
      <c r="M39" s="57" t="s">
        <v>120</v>
      </c>
    </row>
    <row r="40" spans="1:13" x14ac:dyDescent="0.3">
      <c r="J40" s="1" t="s">
        <v>239</v>
      </c>
      <c r="K40" s="10" t="s">
        <v>222</v>
      </c>
      <c r="L40" s="10">
        <v>2</v>
      </c>
      <c r="M40" s="50" t="s">
        <v>243</v>
      </c>
    </row>
    <row r="41" spans="1:13" x14ac:dyDescent="0.3">
      <c r="J41" s="1" t="s">
        <v>240</v>
      </c>
      <c r="K41" s="10" t="s">
        <v>222</v>
      </c>
      <c r="L41" s="10">
        <v>2</v>
      </c>
      <c r="M41" s="50" t="s">
        <v>243</v>
      </c>
    </row>
    <row r="42" spans="1:13" x14ac:dyDescent="0.3">
      <c r="J42" s="1" t="s">
        <v>241</v>
      </c>
      <c r="K42" s="10" t="s">
        <v>222</v>
      </c>
      <c r="L42" s="10">
        <v>2</v>
      </c>
      <c r="M42" s="50" t="s">
        <v>243</v>
      </c>
    </row>
    <row r="43" spans="1:13" x14ac:dyDescent="0.3">
      <c r="J43" s="1" t="s">
        <v>242</v>
      </c>
      <c r="K43" s="10" t="s">
        <v>222</v>
      </c>
      <c r="L43" s="10">
        <v>2</v>
      </c>
      <c r="M43" s="50" t="s">
        <v>243</v>
      </c>
    </row>
    <row r="44" spans="1:13" x14ac:dyDescent="0.3">
      <c r="J44" s="1"/>
      <c r="K44" s="10"/>
      <c r="L44" s="10"/>
      <c r="M44" s="50"/>
    </row>
    <row r="45" spans="1:13" x14ac:dyDescent="0.3">
      <c r="J45" s="1"/>
      <c r="K45" s="10"/>
      <c r="L45" s="10"/>
      <c r="M45" s="50"/>
    </row>
    <row r="46" spans="1:13" x14ac:dyDescent="0.3">
      <c r="J46" s="1"/>
      <c r="K46" s="10"/>
      <c r="L46" s="8"/>
      <c r="M46" s="59"/>
    </row>
    <row r="47" spans="1:13" x14ac:dyDescent="0.3">
      <c r="J47" s="1"/>
      <c r="K47" s="10"/>
      <c r="L47" s="10"/>
      <c r="M47" s="50"/>
    </row>
    <row r="48" spans="1:13" x14ac:dyDescent="0.3">
      <c r="J48" s="1"/>
      <c r="K48" s="10"/>
      <c r="L48" s="10"/>
      <c r="M48" s="50"/>
    </row>
    <row r="49" spans="10:13" x14ac:dyDescent="0.3">
      <c r="J49" s="1"/>
      <c r="K49" s="10"/>
      <c r="L49" s="10"/>
      <c r="M49" s="50"/>
    </row>
    <row r="50" spans="10:13" x14ac:dyDescent="0.3">
      <c r="J50" s="1"/>
      <c r="K50" s="10"/>
      <c r="L50" s="10"/>
      <c r="M50" s="50"/>
    </row>
    <row r="51" spans="10:13" x14ac:dyDescent="0.3">
      <c r="J51" s="1"/>
      <c r="K51" s="10"/>
      <c r="L51" s="10"/>
      <c r="M51" s="50"/>
    </row>
    <row r="52" spans="10:13" x14ac:dyDescent="0.3">
      <c r="J52" s="1"/>
      <c r="K52" s="10"/>
      <c r="L52" s="10"/>
      <c r="M52" s="50"/>
    </row>
    <row r="53" spans="10:13" x14ac:dyDescent="0.3">
      <c r="J53" s="1"/>
      <c r="K53" s="10"/>
      <c r="L53" s="10"/>
      <c r="M53" s="50"/>
    </row>
    <row r="54" spans="10:13" x14ac:dyDescent="0.3">
      <c r="J54" s="1"/>
      <c r="K54" s="10"/>
      <c r="L54" s="10"/>
      <c r="M54" s="50"/>
    </row>
    <row r="55" spans="10:13" x14ac:dyDescent="0.3">
      <c r="J55" s="1"/>
      <c r="K55" s="55"/>
      <c r="L55" s="55"/>
      <c r="M55" s="56"/>
    </row>
    <row r="56" spans="10:13" x14ac:dyDescent="0.3">
      <c r="J56" s="1"/>
      <c r="K56" s="10"/>
      <c r="L56" s="10"/>
      <c r="M56" s="50"/>
    </row>
    <row r="57" spans="10:13" x14ac:dyDescent="0.3">
      <c r="J57" s="1"/>
      <c r="K57" s="10"/>
      <c r="L57" s="10"/>
      <c r="M57" s="50"/>
    </row>
    <row r="58" spans="10:13" x14ac:dyDescent="0.3">
      <c r="J58" s="1"/>
      <c r="K58" s="10"/>
      <c r="L58" s="10"/>
      <c r="M58" s="50"/>
    </row>
    <row r="59" spans="10:13" x14ac:dyDescent="0.3">
      <c r="J59" s="1"/>
      <c r="K59" s="10"/>
      <c r="L59" s="10"/>
      <c r="M59" s="50"/>
    </row>
    <row r="60" spans="10:13" x14ac:dyDescent="0.3">
      <c r="J60" s="1"/>
      <c r="K60" s="10"/>
      <c r="L60" s="10"/>
      <c r="M60" s="50"/>
    </row>
    <row r="61" spans="10:13" x14ac:dyDescent="0.3">
      <c r="J61" s="1"/>
      <c r="K61" s="10"/>
      <c r="L61" s="10"/>
      <c r="M61" s="50"/>
    </row>
    <row r="62" spans="10:13" x14ac:dyDescent="0.3">
      <c r="J62" s="1"/>
      <c r="K62" s="10"/>
      <c r="L62" s="10"/>
      <c r="M62" s="50"/>
    </row>
    <row r="63" spans="10:13" x14ac:dyDescent="0.3">
      <c r="J63" s="1"/>
      <c r="K63" s="10"/>
      <c r="L63" s="10"/>
      <c r="M63" s="50"/>
    </row>
    <row r="64" spans="10:13" x14ac:dyDescent="0.3">
      <c r="J64" s="1"/>
      <c r="K64" s="10"/>
      <c r="L64" s="10"/>
      <c r="M64" s="50"/>
    </row>
    <row r="65" spans="10:13" x14ac:dyDescent="0.3">
      <c r="J65" s="1"/>
      <c r="K65" s="10"/>
      <c r="L65" s="10"/>
      <c r="M65" s="50"/>
    </row>
    <row r="66" spans="10:13" x14ac:dyDescent="0.3">
      <c r="J66" s="1"/>
      <c r="K66" s="10"/>
      <c r="L66" s="10"/>
      <c r="M66" s="50"/>
    </row>
    <row r="67" spans="10:13" x14ac:dyDescent="0.3">
      <c r="J67" s="1"/>
      <c r="K67" s="10"/>
      <c r="L67" s="10"/>
      <c r="M67" s="50"/>
    </row>
    <row r="68" spans="10:13" x14ac:dyDescent="0.3">
      <c r="J68" s="1"/>
      <c r="K68" s="10"/>
      <c r="L68" s="10"/>
      <c r="M68" s="50"/>
    </row>
  </sheetData>
  <mergeCells count="3">
    <mergeCell ref="F4:G4"/>
    <mergeCell ref="J3:M3"/>
    <mergeCell ref="F12:G12"/>
  </mergeCells>
  <phoneticPr fontId="11" type="noConversion"/>
  <pageMargins left="0.7" right="0.7" top="0.75" bottom="0.75" header="0.3" footer="0.3"/>
  <headerFooter>
    <oddHeader>&amp;C&amp;"Calibri"&amp;10&amp;K000000 - בלמ"ס -&amp;1#_x000D_</oddHead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 codeName="גיליון6"/>
  <dimension ref="B2:G94"/>
  <sheetViews>
    <sheetView rightToLeft="1" workbookViewId="0">
      <selection activeCell="B10" sqref="B10"/>
    </sheetView>
  </sheetViews>
  <sheetFormatPr defaultRowHeight="14" x14ac:dyDescent="0.3"/>
  <cols>
    <col min="1" max="1" width="3.1640625" customWidth="1"/>
    <col min="2" max="2" width="29.5" bestFit="1" customWidth="1"/>
    <col min="3" max="3" width="32.6640625" bestFit="1" customWidth="1"/>
    <col min="4" max="4" width="5.9140625" customWidth="1"/>
    <col min="5" max="5" width="25.9140625" customWidth="1"/>
    <col min="6" max="6" width="3.6640625" customWidth="1"/>
    <col min="7" max="7" width="14.08203125" customWidth="1"/>
  </cols>
  <sheetData>
    <row r="2" spans="2:7" ht="25" x14ac:dyDescent="0.5">
      <c r="B2" s="20" t="s">
        <v>122</v>
      </c>
    </row>
    <row r="4" spans="2:7" x14ac:dyDescent="0.3">
      <c r="B4" s="7" t="s">
        <v>93</v>
      </c>
      <c r="C4" s="7" t="s">
        <v>117</v>
      </c>
      <c r="E4" s="6" t="s">
        <v>116</v>
      </c>
      <c r="G4" s="7" t="s">
        <v>41</v>
      </c>
    </row>
    <row r="5" spans="2:7" x14ac:dyDescent="0.3">
      <c r="B5" s="1" t="s">
        <v>75</v>
      </c>
      <c r="C5" s="1">
        <v>0</v>
      </c>
      <c r="E5" s="12" t="s">
        <v>68</v>
      </c>
      <c r="G5" t="s">
        <v>68</v>
      </c>
    </row>
    <row r="6" spans="2:7" x14ac:dyDescent="0.3">
      <c r="B6" s="1" t="s">
        <v>242</v>
      </c>
      <c r="C6" s="1">
        <v>16.5</v>
      </c>
      <c r="E6" s="1" t="s">
        <v>55</v>
      </c>
      <c r="G6" s="1" t="s">
        <v>189</v>
      </c>
    </row>
    <row r="7" spans="2:7" x14ac:dyDescent="0.3">
      <c r="B7" s="1" t="s">
        <v>240</v>
      </c>
      <c r="C7" s="1">
        <v>20</v>
      </c>
      <c r="E7" s="1" t="s">
        <v>232</v>
      </c>
      <c r="G7" s="1" t="s">
        <v>231</v>
      </c>
    </row>
    <row r="8" spans="2:7" x14ac:dyDescent="0.3">
      <c r="B8" s="1" t="s">
        <v>239</v>
      </c>
      <c r="C8" s="1">
        <v>17</v>
      </c>
      <c r="E8" t="s">
        <v>186</v>
      </c>
      <c r="G8" s="1" t="s">
        <v>190</v>
      </c>
    </row>
    <row r="9" spans="2:7" x14ac:dyDescent="0.3">
      <c r="B9" s="1" t="s">
        <v>241</v>
      </c>
      <c r="C9" s="1">
        <v>23</v>
      </c>
      <c r="G9" s="1" t="s">
        <v>39</v>
      </c>
    </row>
    <row r="10" spans="2:7" x14ac:dyDescent="0.3">
      <c r="B10" s="1" t="s">
        <v>45</v>
      </c>
      <c r="C10" s="1">
        <v>19</v>
      </c>
      <c r="G10" s="1" t="s">
        <v>40</v>
      </c>
    </row>
    <row r="11" spans="2:7" x14ac:dyDescent="0.3">
      <c r="B11" s="1" t="s">
        <v>46</v>
      </c>
      <c r="C11" s="1">
        <v>23</v>
      </c>
      <c r="G11" s="1" t="s">
        <v>191</v>
      </c>
    </row>
    <row r="12" spans="2:7" x14ac:dyDescent="0.3">
      <c r="B12" s="1" t="s">
        <v>47</v>
      </c>
      <c r="C12" s="1">
        <v>24</v>
      </c>
    </row>
    <row r="13" spans="2:7" x14ac:dyDescent="0.3">
      <c r="B13" s="49" t="s">
        <v>48</v>
      </c>
      <c r="C13" s="1">
        <v>17</v>
      </c>
    </row>
    <row r="14" spans="2:7" x14ac:dyDescent="0.3">
      <c r="B14" s="49" t="s">
        <v>49</v>
      </c>
      <c r="C14" s="1">
        <v>50</v>
      </c>
    </row>
    <row r="15" spans="2:7" x14ac:dyDescent="0.3">
      <c r="B15" s="49" t="s">
        <v>50</v>
      </c>
      <c r="C15" s="1">
        <v>45</v>
      </c>
    </row>
    <row r="16" spans="2:7" x14ac:dyDescent="0.3">
      <c r="B16" s="49" t="s">
        <v>51</v>
      </c>
      <c r="C16" s="1">
        <v>25</v>
      </c>
    </row>
    <row r="17" spans="2:4" x14ac:dyDescent="0.3">
      <c r="B17" s="54" t="s">
        <v>77</v>
      </c>
      <c r="C17" s="1">
        <v>25</v>
      </c>
    </row>
    <row r="18" spans="2:4" x14ac:dyDescent="0.3">
      <c r="B18" s="54" t="s">
        <v>52</v>
      </c>
      <c r="C18" s="1">
        <v>25</v>
      </c>
    </row>
    <row r="19" spans="2:4" x14ac:dyDescent="0.3">
      <c r="B19" s="1" t="s">
        <v>78</v>
      </c>
      <c r="C19" s="1">
        <v>50</v>
      </c>
    </row>
    <row r="20" spans="2:4" x14ac:dyDescent="0.3">
      <c r="B20" s="1" t="s">
        <v>204</v>
      </c>
      <c r="C20" s="1">
        <v>14</v>
      </c>
    </row>
    <row r="21" spans="2:4" x14ac:dyDescent="0.3">
      <c r="B21" s="1" t="s">
        <v>43</v>
      </c>
      <c r="C21" s="1">
        <v>15</v>
      </c>
    </row>
    <row r="22" spans="2:4" x14ac:dyDescent="0.3">
      <c r="B22" s="1" t="s">
        <v>205</v>
      </c>
      <c r="C22" s="1">
        <v>10</v>
      </c>
    </row>
    <row r="23" spans="2:4" x14ac:dyDescent="0.3">
      <c r="B23" s="1" t="s">
        <v>206</v>
      </c>
      <c r="C23" s="1">
        <v>15</v>
      </c>
    </row>
    <row r="24" spans="2:4" x14ac:dyDescent="0.3">
      <c r="B24" s="1" t="s">
        <v>222</v>
      </c>
      <c r="C24" s="1">
        <v>30</v>
      </c>
    </row>
    <row r="25" spans="2:4" x14ac:dyDescent="0.3">
      <c r="B25" s="1" t="s">
        <v>219</v>
      </c>
      <c r="C25" s="1">
        <v>29</v>
      </c>
    </row>
    <row r="26" spans="2:4" ht="25" x14ac:dyDescent="0.5">
      <c r="B26" s="19" t="s">
        <v>123</v>
      </c>
      <c r="C26" s="13"/>
      <c r="D26" s="13"/>
    </row>
    <row r="27" spans="2:4" ht="14.5" thickBot="1" x14ac:dyDescent="0.35"/>
    <row r="28" spans="2:4" x14ac:dyDescent="0.3">
      <c r="B28" s="14" t="s">
        <v>125</v>
      </c>
    </row>
    <row r="29" spans="2:4" ht="14.5" thickBot="1" x14ac:dyDescent="0.35">
      <c r="B29" s="15">
        <f ca="1">TODAY()</f>
        <v>45432</v>
      </c>
    </row>
    <row r="30" spans="2:4" x14ac:dyDescent="0.3">
      <c r="B30" s="3"/>
    </row>
    <row r="31" spans="2:4" x14ac:dyDescent="0.3">
      <c r="B31" s="3"/>
    </row>
    <row r="32" spans="2:4" ht="14.5" thickBot="1" x14ac:dyDescent="0.35">
      <c r="B32" s="6" t="s">
        <v>124</v>
      </c>
    </row>
    <row r="33" spans="2:3" x14ac:dyDescent="0.3">
      <c r="B33" s="42" t="s">
        <v>68</v>
      </c>
      <c r="C33" s="44" t="s">
        <v>121</v>
      </c>
    </row>
    <row r="34" spans="2:3" x14ac:dyDescent="0.3">
      <c r="B34" s="45" t="s">
        <v>55</v>
      </c>
      <c r="C34" s="46">
        <f ca="1">B29+7</f>
        <v>45439</v>
      </c>
    </row>
    <row r="35" spans="2:3" x14ac:dyDescent="0.3">
      <c r="B35" s="23" t="s">
        <v>232</v>
      </c>
      <c r="C35" s="46">
        <f ca="1">B29+3</f>
        <v>45435</v>
      </c>
    </row>
    <row r="36" spans="2:3" ht="14.5" thickBot="1" x14ac:dyDescent="0.35">
      <c r="B36" s="47" t="s">
        <v>186</v>
      </c>
      <c r="C36" s="48">
        <f ca="1">B29+3</f>
        <v>45435</v>
      </c>
    </row>
    <row r="41" spans="2:3" ht="25" x14ac:dyDescent="0.5">
      <c r="B41" s="20" t="s">
        <v>129</v>
      </c>
    </row>
    <row r="43" spans="2:3" x14ac:dyDescent="0.3">
      <c r="B43" s="22" t="s">
        <v>82</v>
      </c>
    </row>
    <row r="44" spans="2:3" x14ac:dyDescent="0.3">
      <c r="B44" s="1" t="s">
        <v>35</v>
      </c>
    </row>
    <row r="45" spans="2:3" x14ac:dyDescent="0.3">
      <c r="B45" s="1" t="s">
        <v>36</v>
      </c>
    </row>
    <row r="46" spans="2:3" x14ac:dyDescent="0.3">
      <c r="B46" s="1" t="s">
        <v>37</v>
      </c>
    </row>
    <row r="47" spans="2:3" x14ac:dyDescent="0.3">
      <c r="B47" s="1" t="s">
        <v>42</v>
      </c>
    </row>
    <row r="50" spans="2:5" ht="25" x14ac:dyDescent="0.5">
      <c r="B50" s="20" t="s">
        <v>181</v>
      </c>
    </row>
    <row r="51" spans="2:5" ht="14.5" thickBot="1" x14ac:dyDescent="0.35"/>
    <row r="52" spans="2:5" ht="14.5" thickBot="1" x14ac:dyDescent="0.35">
      <c r="B52" s="41" t="s">
        <v>179</v>
      </c>
      <c r="D52" t="s">
        <v>115</v>
      </c>
      <c r="E52" t="s">
        <v>109</v>
      </c>
    </row>
    <row r="53" spans="2:5" ht="14.5" thickBot="1" x14ac:dyDescent="0.35">
      <c r="B53" s="21">
        <f>IF('טופס הזמנה'!AA18&gt;29,1,2)</f>
        <v>2</v>
      </c>
      <c r="D53" s="42">
        <v>0</v>
      </c>
      <c r="E53" s="16"/>
    </row>
    <row r="54" spans="2:5" x14ac:dyDescent="0.3">
      <c r="D54" s="43">
        <v>1</v>
      </c>
      <c r="E54" s="29" t="s">
        <v>180</v>
      </c>
    </row>
    <row r="55" spans="2:5" x14ac:dyDescent="0.3">
      <c r="D55" s="17">
        <v>30</v>
      </c>
      <c r="E55" s="31"/>
    </row>
    <row r="56" spans="2:5" x14ac:dyDescent="0.3">
      <c r="D56" s="17">
        <v>50</v>
      </c>
      <c r="E56" s="31"/>
    </row>
    <row r="57" spans="2:5" ht="14.5" thickBot="1" x14ac:dyDescent="0.35">
      <c r="D57" s="18">
        <v>100</v>
      </c>
      <c r="E57" s="34"/>
    </row>
    <row r="60" spans="2:5" ht="25" x14ac:dyDescent="0.5">
      <c r="B60" s="20" t="s">
        <v>184</v>
      </c>
    </row>
    <row r="62" spans="2:5" x14ac:dyDescent="0.3">
      <c r="B62" s="8" t="s">
        <v>108</v>
      </c>
      <c r="C62" s="8" t="s">
        <v>187</v>
      </c>
    </row>
    <row r="63" spans="2:5" x14ac:dyDescent="0.3">
      <c r="B63" s="10" t="str">
        <f>'טופס הזמנה'!Q7</f>
        <v>בחר ↓</v>
      </c>
      <c r="C63" s="10">
        <f>VLOOKUP(B63,C66:E69,2,FALSE)</f>
        <v>1</v>
      </c>
    </row>
    <row r="65" spans="2:5" x14ac:dyDescent="0.3">
      <c r="C65" s="6" t="s">
        <v>185</v>
      </c>
    </row>
    <row r="66" spans="2:5" x14ac:dyDescent="0.3">
      <c r="C66" s="10" t="s">
        <v>68</v>
      </c>
      <c r="D66" s="10">
        <v>1</v>
      </c>
      <c r="E66" s="10" t="s">
        <v>192</v>
      </c>
    </row>
    <row r="67" spans="2:5" x14ac:dyDescent="0.3">
      <c r="C67" s="10" t="s">
        <v>55</v>
      </c>
      <c r="D67" s="10">
        <v>2</v>
      </c>
      <c r="E67" s="10" t="s">
        <v>193</v>
      </c>
    </row>
    <row r="68" spans="2:5" x14ac:dyDescent="0.3">
      <c r="C68" s="23" t="s">
        <v>232</v>
      </c>
      <c r="D68" s="10">
        <v>3</v>
      </c>
      <c r="E68" t="s">
        <v>114</v>
      </c>
    </row>
    <row r="69" spans="2:5" x14ac:dyDescent="0.3">
      <c r="C69" s="10" t="s">
        <v>186</v>
      </c>
      <c r="D69" s="10">
        <v>4</v>
      </c>
      <c r="E69" s="10" t="s">
        <v>194</v>
      </c>
    </row>
    <row r="73" spans="2:5" ht="25" x14ac:dyDescent="0.5">
      <c r="B73" s="20" t="s">
        <v>195</v>
      </c>
    </row>
    <row r="76" spans="2:5" x14ac:dyDescent="0.3">
      <c r="B76" s="8" t="s">
        <v>115</v>
      </c>
      <c r="C76" s="10">
        <f>'טופס הזמנה'!AA18</f>
        <v>0</v>
      </c>
      <c r="D76" s="10">
        <v>1</v>
      </c>
    </row>
    <row r="77" spans="2:5" x14ac:dyDescent="0.3">
      <c r="B77" s="8" t="s">
        <v>196</v>
      </c>
      <c r="C77" s="10" t="str">
        <f>'טופס הזמנה'!Q7</f>
        <v>בחר ↓</v>
      </c>
      <c r="D77" s="10">
        <f>VLOOKUP(C77,B82:C85,2,FALSE)</f>
        <v>0</v>
      </c>
    </row>
    <row r="78" spans="2:5" x14ac:dyDescent="0.3">
      <c r="B78" s="192" t="s">
        <v>7</v>
      </c>
      <c r="C78" s="193"/>
      <c r="D78" s="8">
        <f>SUM(D76:D77)</f>
        <v>1</v>
      </c>
    </row>
    <row r="80" spans="2:5" x14ac:dyDescent="0.3">
      <c r="B80" s="190" t="s">
        <v>107</v>
      </c>
      <c r="C80" s="190"/>
    </row>
    <row r="81" spans="2:3" x14ac:dyDescent="0.3">
      <c r="B81" s="8" t="s">
        <v>108</v>
      </c>
      <c r="C81" s="8" t="s">
        <v>109</v>
      </c>
    </row>
    <row r="82" spans="2:3" x14ac:dyDescent="0.3">
      <c r="B82" s="9" t="s">
        <v>69</v>
      </c>
      <c r="C82" s="9">
        <v>0</v>
      </c>
    </row>
    <row r="83" spans="2:3" x14ac:dyDescent="0.3">
      <c r="B83" s="9" t="s">
        <v>55</v>
      </c>
      <c r="C83" s="9">
        <v>2</v>
      </c>
    </row>
    <row r="84" spans="2:3" x14ac:dyDescent="0.3">
      <c r="B84" s="23" t="s">
        <v>232</v>
      </c>
      <c r="C84" s="9">
        <v>1</v>
      </c>
    </row>
    <row r="85" spans="2:3" x14ac:dyDescent="0.3">
      <c r="B85" s="10" t="s">
        <v>186</v>
      </c>
      <c r="C85" s="9">
        <v>1</v>
      </c>
    </row>
    <row r="90" spans="2:3" ht="25" x14ac:dyDescent="0.5">
      <c r="B90" s="20" t="s">
        <v>230</v>
      </c>
    </row>
    <row r="92" spans="2:3" x14ac:dyDescent="0.3">
      <c r="B92" t="s">
        <v>109</v>
      </c>
      <c r="C92" t="s">
        <v>108</v>
      </c>
    </row>
    <row r="93" spans="2:3" x14ac:dyDescent="0.3">
      <c r="B93" t="s">
        <v>228</v>
      </c>
      <c r="C93">
        <f>C76*-3.5</f>
        <v>0</v>
      </c>
    </row>
    <row r="94" spans="2:3" x14ac:dyDescent="0.3">
      <c r="B94" t="s">
        <v>229</v>
      </c>
      <c r="C94">
        <v>0</v>
      </c>
    </row>
  </sheetData>
  <mergeCells count="2">
    <mergeCell ref="B80:C80"/>
    <mergeCell ref="B78:C78"/>
  </mergeCells>
  <conditionalFormatting sqref="D8:F8 G9 C12">
    <cfRule type="cellIs" dxfId="0" priority="1" operator="equal">
      <formula>$E$68</formula>
    </cfRule>
  </conditionalFormatting>
  <pageMargins left="0.7" right="0.7" top="0.75" bottom="0.75" header="0.3" footer="0.3"/>
  <pageSetup orientation="portrait" r:id="rId1"/>
  <headerFooter>
    <oddHeader>&amp;C&amp;"Calibri"&amp;10&amp;K000000 - בלמ"ס -&amp;1#_x000D_</oddHeader>
  </headerFooter>
  <tableParts count="4">
    <tablePart r:id="rId2"/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 codeName="גיליון7"/>
  <dimension ref="B2:BB23"/>
  <sheetViews>
    <sheetView rightToLeft="1" topLeftCell="AF1" zoomScaleNormal="100" workbookViewId="0">
      <selection activeCell="AH15" sqref="AH15"/>
    </sheetView>
  </sheetViews>
  <sheetFormatPr defaultRowHeight="14" x14ac:dyDescent="0.3"/>
  <cols>
    <col min="1" max="1" width="2.9140625" customWidth="1"/>
    <col min="2" max="2" width="11.08203125" customWidth="1"/>
    <col min="3" max="3" width="3.6640625" customWidth="1"/>
    <col min="4" max="4" width="11" customWidth="1"/>
    <col min="5" max="5" width="3.5" customWidth="1"/>
    <col min="6" max="6" width="12.4140625" style="4" customWidth="1"/>
    <col min="7" max="7" width="2.6640625" style="4" customWidth="1"/>
    <col min="8" max="8" width="12.4140625" style="4" customWidth="1"/>
    <col min="9" max="9" width="2.1640625" style="4" customWidth="1"/>
    <col min="10" max="10" width="12.4140625" style="4" customWidth="1"/>
    <col min="11" max="11" width="2.1640625" style="4" customWidth="1"/>
    <col min="12" max="12" width="12.4140625" style="4" customWidth="1"/>
    <col min="13" max="13" width="2.1640625" style="4" customWidth="1"/>
    <col min="14" max="14" width="13.1640625" style="4" customWidth="1"/>
    <col min="15" max="15" width="2.1640625" style="4" customWidth="1"/>
    <col min="16" max="16" width="14.9140625" style="4" customWidth="1"/>
    <col min="17" max="17" width="2.1640625" style="4" customWidth="1"/>
    <col min="18" max="18" width="12.4140625" style="4" customWidth="1"/>
    <col min="19" max="19" width="2.1640625" style="4" customWidth="1"/>
    <col min="20" max="20" width="13.6640625" style="4" customWidth="1"/>
    <col min="21" max="21" width="2.1640625" style="4" customWidth="1"/>
    <col min="22" max="22" width="13" style="4" customWidth="1"/>
    <col min="23" max="23" width="2.1640625" style="4" customWidth="1"/>
    <col min="24" max="24" width="13.9140625" style="4" customWidth="1"/>
    <col min="25" max="25" width="2.1640625" style="4" customWidth="1"/>
    <col min="26" max="26" width="12.4140625" style="4" customWidth="1"/>
    <col min="27" max="27" width="2.6640625" style="4" customWidth="1"/>
    <col min="28" max="28" width="13.1640625" style="4" customWidth="1"/>
    <col min="29" max="29" width="2.1640625" style="4" customWidth="1"/>
    <col min="30" max="30" width="13.1640625" style="4" customWidth="1"/>
    <col min="31" max="31" width="2.1640625" style="4" customWidth="1"/>
    <col min="32" max="32" width="13.1640625" style="4" customWidth="1"/>
    <col min="33" max="33" width="2.1640625" style="4" customWidth="1"/>
    <col min="34" max="34" width="13.1640625" style="4" customWidth="1"/>
    <col min="35" max="35" width="2.1640625" style="4" customWidth="1"/>
    <col min="36" max="36" width="12.4140625" style="4" customWidth="1"/>
    <col min="37" max="37" width="2.1640625" style="4" customWidth="1"/>
    <col min="38" max="38" width="12.4140625" style="4" customWidth="1"/>
    <col min="39" max="39" width="2.1640625" style="4" customWidth="1"/>
    <col min="40" max="40" width="12.4140625" style="4" customWidth="1"/>
    <col min="41" max="41" width="2.1640625" style="4" customWidth="1"/>
    <col min="42" max="42" width="12.4140625" style="4" customWidth="1"/>
    <col min="43" max="43" width="2.1640625" customWidth="1"/>
    <col min="44" max="44" width="13.1640625" customWidth="1"/>
    <col min="45" max="45" width="2.1640625" customWidth="1"/>
    <col min="46" max="46" width="13.1640625" customWidth="1"/>
    <col min="47" max="47" width="2.1640625" customWidth="1"/>
    <col min="48" max="48" width="13.1640625" customWidth="1"/>
    <col min="49" max="49" width="2.1640625" customWidth="1"/>
    <col min="50" max="50" width="14.08203125" customWidth="1"/>
    <col min="51" max="51" width="4.1640625" customWidth="1"/>
    <col min="52" max="52" width="12.4140625" customWidth="1"/>
    <col min="53" max="53" width="3.9140625" customWidth="1"/>
  </cols>
  <sheetData>
    <row r="2" spans="2:54" s="6" customFormat="1" x14ac:dyDescent="0.3">
      <c r="B2" s="6" t="s">
        <v>75</v>
      </c>
      <c r="D2" s="2" t="s">
        <v>201</v>
      </c>
      <c r="F2" s="2" t="s">
        <v>45</v>
      </c>
      <c r="G2" s="2"/>
      <c r="H2" s="2" t="s">
        <v>46</v>
      </c>
      <c r="I2" s="2"/>
      <c r="J2" s="2" t="s">
        <v>47</v>
      </c>
      <c r="K2" s="2"/>
      <c r="L2" s="2" t="s">
        <v>76</v>
      </c>
      <c r="M2" s="2"/>
      <c r="N2" s="2" t="s">
        <v>48</v>
      </c>
      <c r="O2" s="2"/>
      <c r="P2" s="2" t="s">
        <v>49</v>
      </c>
      <c r="Q2" s="2"/>
      <c r="R2" s="2" t="s">
        <v>50</v>
      </c>
      <c r="S2" s="2"/>
      <c r="T2" s="2" t="s">
        <v>51</v>
      </c>
      <c r="U2" s="2"/>
      <c r="V2" s="2" t="s">
        <v>77</v>
      </c>
      <c r="W2" s="2"/>
      <c r="X2" s="2" t="s">
        <v>52</v>
      </c>
      <c r="Y2" s="2"/>
      <c r="Z2" s="2" t="s">
        <v>78</v>
      </c>
      <c r="AA2" s="2"/>
      <c r="AB2" s="2" t="s">
        <v>204</v>
      </c>
      <c r="AC2" s="2"/>
      <c r="AD2" s="2" t="s">
        <v>43</v>
      </c>
      <c r="AE2" s="2"/>
      <c r="AF2" s="2" t="s">
        <v>205</v>
      </c>
      <c r="AG2" s="2"/>
      <c r="AH2" s="2" t="s">
        <v>206</v>
      </c>
      <c r="AI2" s="2"/>
      <c r="AJ2" s="2" t="s">
        <v>79</v>
      </c>
      <c r="AK2" s="2"/>
      <c r="AL2" s="2" t="s">
        <v>44</v>
      </c>
      <c r="AM2" s="2"/>
      <c r="AN2" s="2" t="s">
        <v>80</v>
      </c>
      <c r="AO2" s="2"/>
      <c r="AP2" s="2" t="s">
        <v>81</v>
      </c>
      <c r="AR2" s="2" t="s">
        <v>222</v>
      </c>
      <c r="AT2" s="2" t="s">
        <v>223</v>
      </c>
      <c r="AV2" s="6" t="s">
        <v>225</v>
      </c>
      <c r="AX2" s="6" t="s">
        <v>112</v>
      </c>
      <c r="AZ2" s="6" t="s">
        <v>118</v>
      </c>
      <c r="BB2" s="6" t="s">
        <v>203</v>
      </c>
    </row>
    <row r="3" spans="2:54" x14ac:dyDescent="0.3">
      <c r="B3" t="s">
        <v>73</v>
      </c>
      <c r="D3" s="1" t="s">
        <v>73</v>
      </c>
      <c r="F3" s="1" t="s">
        <v>73</v>
      </c>
      <c r="H3" s="4" t="str">
        <f>טבלה1[[#This Row],[טריקו קצר]]</f>
        <v>בחר צבע ↓</v>
      </c>
      <c r="J3" s="4" t="str">
        <f t="shared" ref="J3:J23" si="0">F3</f>
        <v>בחר צבע ↓</v>
      </c>
      <c r="L3" s="4" t="str">
        <f t="shared" ref="L3:N23" si="1">F3</f>
        <v>בחר צבע ↓</v>
      </c>
      <c r="N3" s="4" t="str">
        <f t="shared" si="1"/>
        <v>בחר צבע ↓</v>
      </c>
      <c r="P3" s="4" t="str">
        <f t="shared" ref="P3:P23" si="2">F3</f>
        <v>בחר צבע ↓</v>
      </c>
      <c r="R3" s="4" t="str">
        <f t="shared" ref="R3:R23" si="3">F3</f>
        <v>בחר צבע ↓</v>
      </c>
      <c r="T3" s="4" t="s">
        <v>89</v>
      </c>
      <c r="V3" s="4" t="s">
        <v>89</v>
      </c>
      <c r="X3" s="4" t="s">
        <v>89</v>
      </c>
      <c r="Z3" t="s">
        <v>73</v>
      </c>
      <c r="AB3" s="4" t="s">
        <v>19</v>
      </c>
      <c r="AD3" s="4" t="s">
        <v>19</v>
      </c>
      <c r="AF3" t="s">
        <v>73</v>
      </c>
      <c r="AH3" t="s">
        <v>73</v>
      </c>
      <c r="AJ3" t="s">
        <v>73</v>
      </c>
      <c r="AL3" t="s">
        <v>73</v>
      </c>
      <c r="AN3" t="s">
        <v>73</v>
      </c>
      <c r="AP3" t="s">
        <v>73</v>
      </c>
      <c r="AR3" s="1" t="s">
        <v>73</v>
      </c>
      <c r="AT3" s="4" t="s">
        <v>224</v>
      </c>
      <c r="AV3" s="11" t="s">
        <v>73</v>
      </c>
      <c r="AX3" s="1" t="s">
        <v>73</v>
      </c>
      <c r="AZ3" s="1" t="s">
        <v>73</v>
      </c>
      <c r="BB3" s="11" t="s">
        <v>73</v>
      </c>
    </row>
    <row r="4" spans="2:54" x14ac:dyDescent="0.3">
      <c r="B4" t="s">
        <v>100</v>
      </c>
      <c r="D4" s="5" t="s">
        <v>27</v>
      </c>
      <c r="F4" s="5" t="s">
        <v>27</v>
      </c>
      <c r="H4" s="4" t="str">
        <f>טבלה1[[#This Row],[טריקו קצר]]</f>
        <v>אדום 7</v>
      </c>
      <c r="J4" s="4" t="str">
        <f t="shared" si="0"/>
        <v>אדום 7</v>
      </c>
      <c r="L4" s="4" t="str">
        <f t="shared" si="1"/>
        <v>אדום 7</v>
      </c>
      <c r="N4" s="4" t="s">
        <v>27</v>
      </c>
      <c r="P4" s="4" t="str">
        <f t="shared" si="2"/>
        <v>אדום 7</v>
      </c>
      <c r="R4" s="4" t="str">
        <f t="shared" si="3"/>
        <v>אדום 7</v>
      </c>
      <c r="Z4" s="4" t="s">
        <v>19</v>
      </c>
      <c r="AF4" s="4" t="s">
        <v>20</v>
      </c>
      <c r="AH4" s="4" t="s">
        <v>90</v>
      </c>
      <c r="AJ4" s="4" t="s">
        <v>20</v>
      </c>
      <c r="AL4" s="4" t="s">
        <v>20</v>
      </c>
      <c r="AN4" s="4" t="s">
        <v>20</v>
      </c>
      <c r="AP4" s="4" t="s">
        <v>90</v>
      </c>
      <c r="AR4" s="4" t="s">
        <v>19</v>
      </c>
      <c r="AT4" s="4"/>
      <c r="AV4" t="s">
        <v>226</v>
      </c>
      <c r="AX4" s="1" t="s">
        <v>20</v>
      </c>
      <c r="AZ4" s="11" t="s">
        <v>227</v>
      </c>
      <c r="BB4" t="s">
        <v>202</v>
      </c>
    </row>
    <row r="5" spans="2:54" x14ac:dyDescent="0.3">
      <c r="D5" s="5" t="s">
        <v>66</v>
      </c>
      <c r="F5" s="5" t="s">
        <v>66</v>
      </c>
      <c r="H5" s="4" t="str">
        <f>טבלה1[[#This Row],[טריקו קצר]]</f>
        <v>אפור בהיר 16</v>
      </c>
      <c r="J5" s="4" t="str">
        <f t="shared" si="0"/>
        <v>אפור בהיר 16</v>
      </c>
      <c r="L5" s="4" t="str">
        <f t="shared" si="1"/>
        <v>אפור בהיר 16</v>
      </c>
      <c r="N5" s="4" t="s">
        <v>84</v>
      </c>
      <c r="P5" s="4" t="str">
        <f t="shared" si="2"/>
        <v>אפור בהיר 16</v>
      </c>
      <c r="R5" s="4" t="str">
        <f t="shared" si="3"/>
        <v>אפור בהיר 16</v>
      </c>
      <c r="Z5" s="4" t="s">
        <v>15</v>
      </c>
      <c r="AF5" s="4" t="s">
        <v>74</v>
      </c>
      <c r="AH5" s="4" t="s">
        <v>91</v>
      </c>
      <c r="AN5" s="4" t="s">
        <v>74</v>
      </c>
      <c r="AP5" s="4" t="s">
        <v>91</v>
      </c>
      <c r="AR5" s="4"/>
      <c r="AT5" s="4"/>
      <c r="AX5" s="1" t="s">
        <v>19</v>
      </c>
      <c r="AZ5" s="11"/>
      <c r="BB5" s="11" t="s">
        <v>20</v>
      </c>
    </row>
    <row r="6" spans="2:54" x14ac:dyDescent="0.3">
      <c r="D6" s="5" t="s">
        <v>67</v>
      </c>
      <c r="F6" s="5" t="s">
        <v>67</v>
      </c>
      <c r="H6" s="4" t="str">
        <f>טבלה1[[#This Row],[טריקו קצר]]</f>
        <v>אפור עכבר 17</v>
      </c>
      <c r="J6" s="4" t="str">
        <f t="shared" si="0"/>
        <v>אפור עכבר 17</v>
      </c>
      <c r="L6" s="4" t="str">
        <f t="shared" si="1"/>
        <v>אפור עכבר 17</v>
      </c>
      <c r="N6" s="4" t="s">
        <v>88</v>
      </c>
      <c r="P6" s="4" t="str">
        <f t="shared" si="2"/>
        <v>אפור עכבר 17</v>
      </c>
      <c r="R6" s="4" t="str">
        <f t="shared" si="3"/>
        <v>אפור עכבר 17</v>
      </c>
      <c r="Z6" s="4" t="s">
        <v>16</v>
      </c>
      <c r="AF6" s="4" t="s">
        <v>86</v>
      </c>
      <c r="AH6" s="4" t="s">
        <v>92</v>
      </c>
      <c r="AN6" s="4" t="s">
        <v>86</v>
      </c>
      <c r="AP6" s="4" t="s">
        <v>92</v>
      </c>
      <c r="AX6" s="1" t="s">
        <v>16</v>
      </c>
      <c r="AZ6" s="11"/>
      <c r="BB6" s="11" t="s">
        <v>19</v>
      </c>
    </row>
    <row r="7" spans="2:54" x14ac:dyDescent="0.3">
      <c r="D7" s="5" t="s">
        <v>22</v>
      </c>
      <c r="F7" s="5" t="s">
        <v>22</v>
      </c>
      <c r="H7" s="4" t="str">
        <f>טבלה1[[#This Row],[טריקו קצר]]</f>
        <v>בורדו 6</v>
      </c>
      <c r="J7" s="4" t="str">
        <f t="shared" si="0"/>
        <v>בורדו 6</v>
      </c>
      <c r="L7" s="4" t="str">
        <f t="shared" si="1"/>
        <v>בורדו 6</v>
      </c>
      <c r="N7" s="4" t="s">
        <v>85</v>
      </c>
      <c r="P7" s="4" t="str">
        <f t="shared" si="2"/>
        <v>בורדו 6</v>
      </c>
      <c r="R7" s="4" t="str">
        <f t="shared" si="3"/>
        <v>בורדו 6</v>
      </c>
      <c r="Z7" s="4" t="s">
        <v>234</v>
      </c>
      <c r="AF7" s="4" t="s">
        <v>19</v>
      </c>
      <c r="AH7" s="4" t="s">
        <v>207</v>
      </c>
      <c r="AX7" s="1" t="s">
        <v>15</v>
      </c>
      <c r="AZ7" s="11"/>
      <c r="BB7" s="11" t="s">
        <v>16</v>
      </c>
    </row>
    <row r="8" spans="2:54" x14ac:dyDescent="0.3">
      <c r="D8" s="5" t="s">
        <v>21</v>
      </c>
      <c r="F8" s="5" t="s">
        <v>21</v>
      </c>
      <c r="H8" s="4" t="str">
        <f>טבלה1[[#This Row],[טריקו קצר]]</f>
        <v>ורוד 4</v>
      </c>
      <c r="J8" s="4" t="str">
        <f t="shared" si="0"/>
        <v>ורוד 4</v>
      </c>
      <c r="L8" s="4" t="str">
        <f t="shared" si="1"/>
        <v>ורוד 4</v>
      </c>
      <c r="N8" s="4" t="s">
        <v>25</v>
      </c>
      <c r="P8" s="4" t="str">
        <f t="shared" si="2"/>
        <v>ורוד 4</v>
      </c>
      <c r="R8" s="4" t="str">
        <f t="shared" si="3"/>
        <v>ורוד 4</v>
      </c>
      <c r="Z8" s="4" t="s">
        <v>235</v>
      </c>
      <c r="AX8" s="1" t="s">
        <v>14</v>
      </c>
      <c r="AZ8" s="11"/>
      <c r="BB8" s="11" t="s">
        <v>15</v>
      </c>
    </row>
    <row r="9" spans="2:54" x14ac:dyDescent="0.3">
      <c r="D9" s="5" t="s">
        <v>61</v>
      </c>
      <c r="F9" s="5" t="s">
        <v>61</v>
      </c>
      <c r="H9" s="4" t="str">
        <f>טבלה1[[#This Row],[טריקו קצר]]</f>
        <v>ורוד פוקסיה 5</v>
      </c>
      <c r="J9" s="4" t="str">
        <f t="shared" si="0"/>
        <v>ורוד פוקסיה 5</v>
      </c>
      <c r="L9" s="4" t="str">
        <f t="shared" si="1"/>
        <v>ורוד פוקסיה 5</v>
      </c>
      <c r="N9" s="4" t="s">
        <v>23</v>
      </c>
      <c r="P9" s="4" t="str">
        <f t="shared" si="2"/>
        <v>ורוד פוקסיה 5</v>
      </c>
      <c r="R9" s="4" t="str">
        <f t="shared" si="3"/>
        <v>ורוד פוקסיה 5</v>
      </c>
      <c r="Z9" s="4" t="s">
        <v>236</v>
      </c>
      <c r="AX9" s="1" t="s">
        <v>31</v>
      </c>
      <c r="AZ9" s="11"/>
      <c r="BB9" s="11" t="s">
        <v>14</v>
      </c>
    </row>
    <row r="10" spans="2:54" x14ac:dyDescent="0.3">
      <c r="D10" s="5" t="s">
        <v>83</v>
      </c>
      <c r="F10" s="5" t="s">
        <v>83</v>
      </c>
      <c r="H10" s="4" t="str">
        <f>טבלה1[[#This Row],[טריקו קצר]]</f>
        <v>חום 20</v>
      </c>
      <c r="J10" s="4" t="str">
        <f t="shared" si="0"/>
        <v>חום 20</v>
      </c>
      <c r="L10" s="4" t="str">
        <f t="shared" si="1"/>
        <v>חום 20</v>
      </c>
      <c r="N10" s="4" t="s">
        <v>87</v>
      </c>
      <c r="P10" s="4" t="str">
        <f t="shared" si="2"/>
        <v>חום 20</v>
      </c>
      <c r="R10" s="4" t="str">
        <f t="shared" si="3"/>
        <v>חום 20</v>
      </c>
      <c r="Z10" s="4" t="s">
        <v>237</v>
      </c>
      <c r="AX10" s="1" t="s">
        <v>74</v>
      </c>
      <c r="AZ10" s="11"/>
      <c r="BB10" s="11" t="s">
        <v>31</v>
      </c>
    </row>
    <row r="11" spans="2:54" x14ac:dyDescent="0.3">
      <c r="D11" s="5" t="s">
        <v>60</v>
      </c>
      <c r="F11" s="5" t="s">
        <v>60</v>
      </c>
      <c r="H11" s="4" t="str">
        <f>טבלה1[[#This Row],[טריקו קצר]]</f>
        <v>טורכיז 2</v>
      </c>
      <c r="J11" s="4" t="str">
        <f t="shared" si="0"/>
        <v>טורכיז 2</v>
      </c>
      <c r="L11" s="4" t="str">
        <f t="shared" si="1"/>
        <v>טורכיז 2</v>
      </c>
      <c r="N11" s="4" t="s">
        <v>26</v>
      </c>
      <c r="P11" s="4" t="str">
        <f t="shared" si="2"/>
        <v>טורכיז 2</v>
      </c>
      <c r="R11" s="4" t="str">
        <f t="shared" si="3"/>
        <v>טורכיז 2</v>
      </c>
      <c r="Z11" s="4" t="s">
        <v>71</v>
      </c>
      <c r="AX11" s="1" t="s">
        <v>71</v>
      </c>
      <c r="AZ11" s="11"/>
      <c r="BB11" s="11" t="s">
        <v>74</v>
      </c>
    </row>
    <row r="12" spans="2:54" x14ac:dyDescent="0.3">
      <c r="D12" s="5" t="s">
        <v>64</v>
      </c>
      <c r="F12" s="5" t="s">
        <v>64</v>
      </c>
      <c r="H12" s="4" t="str">
        <f>טבלה1[[#This Row],[טריקו קצר]]</f>
        <v>ירוק דשא 13</v>
      </c>
      <c r="J12" s="4" t="str">
        <f t="shared" si="0"/>
        <v>ירוק דשא 13</v>
      </c>
      <c r="L12" s="4" t="str">
        <f t="shared" si="1"/>
        <v>ירוק דשא 13</v>
      </c>
      <c r="N12" s="4" t="s">
        <v>59</v>
      </c>
      <c r="P12" s="4" t="str">
        <f t="shared" si="2"/>
        <v>ירוק דשא 13</v>
      </c>
      <c r="R12" s="4" t="str">
        <f t="shared" si="3"/>
        <v>ירוק דשא 13</v>
      </c>
      <c r="Z12" s="4" t="s">
        <v>74</v>
      </c>
      <c r="AX12" s="1" t="s">
        <v>32</v>
      </c>
      <c r="AZ12" s="11"/>
      <c r="BB12" s="11" t="s">
        <v>71</v>
      </c>
    </row>
    <row r="13" spans="2:54" x14ac:dyDescent="0.3">
      <c r="D13" s="5" t="s">
        <v>28</v>
      </c>
      <c r="F13" s="5" t="s">
        <v>28</v>
      </c>
      <c r="H13" s="4" t="str">
        <f>טבלה1[[#This Row],[טריקו קצר]]</f>
        <v xml:space="preserve">ירוק זית 14 </v>
      </c>
      <c r="J13" s="4" t="str">
        <f t="shared" si="0"/>
        <v xml:space="preserve">ירוק זית 14 </v>
      </c>
      <c r="L13" s="4" t="str">
        <f t="shared" si="1"/>
        <v xml:space="preserve">ירוק זית 14 </v>
      </c>
      <c r="P13" s="4" t="str">
        <f t="shared" si="2"/>
        <v xml:space="preserve">ירוק זית 14 </v>
      </c>
      <c r="R13" s="4" t="str">
        <f t="shared" si="3"/>
        <v xml:space="preserve">ירוק זית 14 </v>
      </c>
      <c r="Z13" s="4" t="s">
        <v>238</v>
      </c>
      <c r="AX13" s="1" t="s">
        <v>18</v>
      </c>
      <c r="AZ13" s="11"/>
      <c r="BB13" s="11" t="s">
        <v>32</v>
      </c>
    </row>
    <row r="14" spans="2:54" x14ac:dyDescent="0.3">
      <c r="D14" s="5" t="s">
        <v>63</v>
      </c>
      <c r="F14" s="5" t="s">
        <v>63</v>
      </c>
      <c r="H14" s="4" t="str">
        <f>טבלה1[[#This Row],[טריקו קצר]]</f>
        <v>ירוק כהה 12</v>
      </c>
      <c r="J14" s="4" t="str">
        <f t="shared" si="0"/>
        <v>ירוק כהה 12</v>
      </c>
      <c r="L14" s="4" t="str">
        <f t="shared" si="1"/>
        <v>ירוק כהה 12</v>
      </c>
      <c r="P14" s="4" t="str">
        <f t="shared" si="2"/>
        <v>ירוק כהה 12</v>
      </c>
      <c r="R14" s="4" t="str">
        <f t="shared" si="3"/>
        <v>ירוק כהה 12</v>
      </c>
      <c r="AX14" s="1" t="s">
        <v>17</v>
      </c>
      <c r="AZ14" s="11"/>
      <c r="BB14" s="11" t="s">
        <v>18</v>
      </c>
    </row>
    <row r="15" spans="2:54" x14ac:dyDescent="0.3">
      <c r="D15" s="5" t="s">
        <v>65</v>
      </c>
      <c r="F15" s="5" t="s">
        <v>65</v>
      </c>
      <c r="H15" s="4" t="str">
        <f>טבלה1[[#This Row],[טריקו קצר]]</f>
        <v>ירוק תפוח 15</v>
      </c>
      <c r="J15" s="4" t="str">
        <f t="shared" si="0"/>
        <v>ירוק תפוח 15</v>
      </c>
      <c r="L15" s="4" t="str">
        <f t="shared" si="1"/>
        <v>ירוק תפוח 15</v>
      </c>
      <c r="P15" s="4" t="str">
        <f t="shared" si="2"/>
        <v>ירוק תפוח 15</v>
      </c>
      <c r="R15" s="4" t="str">
        <f t="shared" si="3"/>
        <v>ירוק תפוח 15</v>
      </c>
      <c r="AX15" s="1" t="s">
        <v>13</v>
      </c>
      <c r="AZ15" s="11"/>
      <c r="BB15" s="11" t="s">
        <v>17</v>
      </c>
    </row>
    <row r="16" spans="2:54" x14ac:dyDescent="0.3">
      <c r="D16" s="5" t="s">
        <v>29</v>
      </c>
      <c r="F16" s="5" t="s">
        <v>29</v>
      </c>
      <c r="H16" s="4" t="str">
        <f>טבלה1[[#This Row],[טריקו קצר]]</f>
        <v>כחול נייבי 11</v>
      </c>
      <c r="J16" s="4" t="str">
        <f t="shared" si="0"/>
        <v>כחול נייבי 11</v>
      </c>
      <c r="L16" s="4" t="str">
        <f t="shared" si="1"/>
        <v>כחול נייבי 11</v>
      </c>
      <c r="P16" s="4" t="str">
        <f t="shared" si="2"/>
        <v>כחול נייבי 11</v>
      </c>
      <c r="R16" s="4" t="str">
        <f t="shared" si="3"/>
        <v>כחול נייבי 11</v>
      </c>
      <c r="AZ16" s="11"/>
      <c r="BB16" s="11" t="s">
        <v>13</v>
      </c>
    </row>
    <row r="17" spans="4:18" x14ac:dyDescent="0.3">
      <c r="D17" s="5" t="s">
        <v>30</v>
      </c>
      <c r="F17" s="5" t="s">
        <v>30</v>
      </c>
      <c r="H17" s="4" t="str">
        <f>טבלה1[[#This Row],[טריקו קצר]]</f>
        <v>כחול רויאל 3</v>
      </c>
      <c r="J17" s="4" t="str">
        <f t="shared" si="0"/>
        <v>כחול רויאל 3</v>
      </c>
      <c r="L17" s="4" t="str">
        <f t="shared" si="1"/>
        <v>כחול רויאל 3</v>
      </c>
      <c r="P17" s="4" t="str">
        <f t="shared" si="2"/>
        <v>כחול רויאל 3</v>
      </c>
      <c r="R17" s="4" t="str">
        <f t="shared" si="3"/>
        <v>כחול רויאל 3</v>
      </c>
    </row>
    <row r="18" spans="4:18" x14ac:dyDescent="0.3">
      <c r="D18" s="5" t="s">
        <v>62</v>
      </c>
      <c r="F18" s="5" t="s">
        <v>62</v>
      </c>
      <c r="H18" s="4" t="str">
        <f>טבלה1[[#This Row],[טריקו קצר]]</f>
        <v>כתום 8</v>
      </c>
      <c r="J18" s="4" t="str">
        <f t="shared" si="0"/>
        <v>כתום 8</v>
      </c>
      <c r="L18" s="4" t="str">
        <f t="shared" si="1"/>
        <v>כתום 8</v>
      </c>
      <c r="P18" s="4" t="str">
        <f t="shared" si="2"/>
        <v>כתום 8</v>
      </c>
      <c r="R18" s="4" t="str">
        <f t="shared" si="3"/>
        <v>כתום 8</v>
      </c>
    </row>
    <row r="19" spans="4:18" x14ac:dyDescent="0.3">
      <c r="D19" s="5" t="s">
        <v>25</v>
      </c>
      <c r="F19" s="5" t="s">
        <v>25</v>
      </c>
      <c r="H19" s="4" t="str">
        <f>טבלה1[[#This Row],[טריקו קצר]]</f>
        <v>לבן 18</v>
      </c>
      <c r="J19" s="4" t="str">
        <f t="shared" si="0"/>
        <v>לבן 18</v>
      </c>
      <c r="L19" s="4" t="str">
        <f t="shared" si="1"/>
        <v>לבן 18</v>
      </c>
      <c r="P19" s="4" t="str">
        <f t="shared" si="2"/>
        <v>לבן 18</v>
      </c>
      <c r="R19" s="4" t="str">
        <f t="shared" si="3"/>
        <v>לבן 18</v>
      </c>
    </row>
    <row r="20" spans="4:18" x14ac:dyDescent="0.3">
      <c r="D20" s="5" t="s">
        <v>24</v>
      </c>
      <c r="F20" s="5" t="s">
        <v>24</v>
      </c>
      <c r="H20" s="4" t="str">
        <f>טבלה1[[#This Row],[טריקו קצר]]</f>
        <v>סגול 10</v>
      </c>
      <c r="J20" s="4" t="str">
        <f t="shared" si="0"/>
        <v>סגול 10</v>
      </c>
      <c r="L20" s="4" t="str">
        <f t="shared" si="1"/>
        <v>סגול 10</v>
      </c>
      <c r="P20" s="4" t="str">
        <f t="shared" si="2"/>
        <v>סגול 10</v>
      </c>
      <c r="R20" s="4" t="str">
        <f t="shared" si="3"/>
        <v>סגול 10</v>
      </c>
    </row>
    <row r="21" spans="4:18" x14ac:dyDescent="0.3">
      <c r="D21" s="5" t="s">
        <v>23</v>
      </c>
      <c r="F21" s="5" t="s">
        <v>23</v>
      </c>
      <c r="H21" s="4" t="str">
        <f>טבלה1[[#This Row],[טריקו קצר]]</f>
        <v>צהוב 9</v>
      </c>
      <c r="J21" s="4" t="str">
        <f t="shared" si="0"/>
        <v>צהוב 9</v>
      </c>
      <c r="L21" s="4" t="str">
        <f t="shared" si="1"/>
        <v>צהוב 9</v>
      </c>
      <c r="P21" s="4" t="str">
        <f t="shared" si="2"/>
        <v>צהוב 9</v>
      </c>
      <c r="R21" s="4" t="str">
        <f t="shared" si="3"/>
        <v>צהוב 9</v>
      </c>
    </row>
    <row r="22" spans="4:18" x14ac:dyDescent="0.3">
      <c r="D22" s="5" t="s">
        <v>26</v>
      </c>
      <c r="F22" s="5" t="s">
        <v>26</v>
      </c>
      <c r="H22" s="4" t="str">
        <f>טבלה1[[#This Row],[טריקו קצר]]</f>
        <v>שחור 19</v>
      </c>
      <c r="J22" s="4" t="str">
        <f t="shared" si="0"/>
        <v>שחור 19</v>
      </c>
      <c r="L22" s="4" t="str">
        <f t="shared" si="1"/>
        <v>שחור 19</v>
      </c>
      <c r="P22" s="4" t="str">
        <f t="shared" si="2"/>
        <v>שחור 19</v>
      </c>
      <c r="R22" s="4" t="str">
        <f t="shared" si="3"/>
        <v>שחור 19</v>
      </c>
    </row>
    <row r="23" spans="4:18" x14ac:dyDescent="0.3">
      <c r="D23" s="5" t="s">
        <v>59</v>
      </c>
      <c r="F23" s="5" t="s">
        <v>59</v>
      </c>
      <c r="H23" s="4" t="str">
        <f>טבלה1[[#This Row],[טריקו קצר]]</f>
        <v>תכלת 1</v>
      </c>
      <c r="J23" s="4" t="str">
        <f t="shared" si="0"/>
        <v>תכלת 1</v>
      </c>
      <c r="L23" s="4" t="str">
        <f t="shared" si="1"/>
        <v>תכלת 1</v>
      </c>
      <c r="P23" s="4" t="str">
        <f t="shared" si="2"/>
        <v>תכלת 1</v>
      </c>
      <c r="R23" s="4" t="str">
        <f t="shared" si="3"/>
        <v>תכלת 1</v>
      </c>
    </row>
  </sheetData>
  <sortState xmlns:xlrd2="http://schemas.microsoft.com/office/spreadsheetml/2017/richdata2" ref="N4:N12">
    <sortCondition ref="N3"/>
  </sortState>
  <phoneticPr fontId="11" type="noConversion"/>
  <pageMargins left="0.7" right="0.7" top="0.75" bottom="0.75" header="0.3" footer="0.3"/>
  <pageSetup orientation="portrait" r:id="rId1"/>
  <headerFooter>
    <oddHeader>&amp;C&amp;"Calibri"&amp;10&amp;K000000 - בלמ"ס -&amp;1#_x000D_</oddHeader>
  </headerFooter>
  <tableParts count="27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38</vt:i4>
      </vt:variant>
    </vt:vector>
  </HeadingPairs>
  <TitlesOfParts>
    <vt:vector size="42" baseType="lpstr">
      <vt:lpstr>טופס הזמנה</vt:lpstr>
      <vt:lpstr>רשימות</vt:lpstr>
      <vt:lpstr>פריטים</vt:lpstr>
      <vt:lpstr>צבעים</vt:lpstr>
      <vt:lpstr>אמריקאית_34</vt:lpstr>
      <vt:lpstr>אמריקאית_ארוך</vt:lpstr>
      <vt:lpstr>אמריקאית_קצר</vt:lpstr>
      <vt:lpstr>בוקסר</vt:lpstr>
      <vt:lpstr>בחר</vt:lpstr>
      <vt:lpstr>בחר_פריט1</vt:lpstr>
      <vt:lpstr>גודל_גלופה</vt:lpstr>
      <vt:lpstr>גודל_הדפס</vt:lpstr>
      <vt:lpstr>גופיה</vt:lpstr>
      <vt:lpstr>דרייפיט</vt:lpstr>
      <vt:lpstr>ח_דוצ</vt:lpstr>
      <vt:lpstr>ח_חד</vt:lpstr>
      <vt:lpstr>טמבל</vt:lpstr>
      <vt:lpstr>טריקו_34</vt:lpstr>
      <vt:lpstr>טריקו_ארוך</vt:lpstr>
      <vt:lpstr>טריקו_קצר</vt:lpstr>
      <vt:lpstr>טרנינג</vt:lpstr>
      <vt:lpstr>כתובת</vt:lpstr>
      <vt:lpstr>מכנס_קצר</vt:lpstr>
      <vt:lpstr>מלאי</vt:lpstr>
      <vt:lpstr>מסגרת_אדומה</vt:lpstr>
      <vt:lpstr>מסגרת_אדומה_1</vt:lpstr>
      <vt:lpstr>מצחייה</vt:lpstr>
      <vt:lpstr>משלוח</vt:lpstr>
      <vt:lpstr>סובלימציה</vt:lpstr>
      <vt:lpstr>סווצר</vt:lpstr>
      <vt:lpstr>פליז_דוצ</vt:lpstr>
      <vt:lpstr>פליז_חד</vt:lpstr>
      <vt:lpstr>פריטים_ומחירים1</vt:lpstr>
      <vt:lpstr>פריטים1</vt:lpstr>
      <vt:lpstr>צבעוני</vt:lpstr>
      <vt:lpstr>צבעי_הדפס</vt:lpstr>
      <vt:lpstr>צבעי_סובלימציה</vt:lpstr>
      <vt:lpstr>צבעי_רקמה</vt:lpstr>
      <vt:lpstr>קורונה</vt:lpstr>
      <vt:lpstr>קפוצון</vt:lpstr>
      <vt:lpstr>רקמה</vt:lpstr>
      <vt:lpstr>תשלום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yosef</dc:creator>
  <cp:lastModifiedBy>יוסף חיים צפדיה</cp:lastModifiedBy>
  <cp:lastPrinted>2022-11-13T18:29:38Z</cp:lastPrinted>
  <dcterms:created xsi:type="dcterms:W3CDTF">2017-09-24T12:25:15Z</dcterms:created>
  <dcterms:modified xsi:type="dcterms:W3CDTF">2024-05-20T08:18:50Z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1b9bfc-c426-492e-a46c-1a922d5fe54b_Enabled">
    <vt:lpwstr>true</vt:lpwstr>
  </property>
  <property fmtid="{D5CDD505-2E9C-101B-9397-08002B2CF9AE}" pid="3" name="MSIP_Label_701b9bfc-c426-492e-a46c-1a922d5fe54b_SetDate">
    <vt:lpwstr>2022-11-13T18:56:25Z</vt:lpwstr>
  </property>
  <property fmtid="{D5CDD505-2E9C-101B-9397-08002B2CF9AE}" pid="4" name="MSIP_Label_701b9bfc-c426-492e-a46c-1a922d5fe54b_Method">
    <vt:lpwstr>Standard</vt:lpwstr>
  </property>
  <property fmtid="{D5CDD505-2E9C-101B-9397-08002B2CF9AE}" pid="5" name="MSIP_Label_701b9bfc-c426-492e-a46c-1a922d5fe54b_Name">
    <vt:lpwstr>בלמ"ס</vt:lpwstr>
  </property>
  <property fmtid="{D5CDD505-2E9C-101B-9397-08002B2CF9AE}" pid="6" name="MSIP_Label_701b9bfc-c426-492e-a46c-1a922d5fe54b_SiteId">
    <vt:lpwstr>78820852-55fa-450b-908d-45c0d911e76b</vt:lpwstr>
  </property>
  <property fmtid="{D5CDD505-2E9C-101B-9397-08002B2CF9AE}" pid="7" name="MSIP_Label_701b9bfc-c426-492e-a46c-1a922d5fe54b_ActionId">
    <vt:lpwstr>8e0633ce-06e5-4469-b130-c08f56276892</vt:lpwstr>
  </property>
  <property fmtid="{D5CDD505-2E9C-101B-9397-08002B2CF9AE}" pid="8" name="MSIP_Label_701b9bfc-c426-492e-a46c-1a922d5fe54b_ContentBits">
    <vt:lpwstr>1</vt:lpwstr>
  </property>
</Properties>
</file>